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firstSheet="1" activeTab="1"/>
  </bookViews>
  <sheets>
    <sheet name="Tabuľka 1 - 34. týždeň" sheetId="1" r:id="rId1"/>
    <sheet name="Dobrovoľné DZ" sheetId="2" r:id="rId2"/>
  </sheets>
  <definedNames/>
  <calcPr fullCalcOnLoad="1"/>
</workbook>
</file>

<file path=xl/sharedStrings.xml><?xml version="1.0" encoding="utf-8"?>
<sst xmlns="http://schemas.openxmlformats.org/spreadsheetml/2006/main" count="126" uniqueCount="69">
  <si>
    <t>Inšpektorát SOI pre kraj</t>
  </si>
  <si>
    <t>Počet kontrolovaných prevádzok</t>
  </si>
  <si>
    <t>Počet prevádzok s nedostatkami</t>
  </si>
  <si>
    <t>Kontrola reklám</t>
  </si>
  <si>
    <t>VÝSLEDKY KONTROL PRI PRECHODE NA EURO</t>
  </si>
  <si>
    <t>S P O L U</t>
  </si>
  <si>
    <t>Chýbajúce DZ KS</t>
  </si>
  <si>
    <t>Doklad o kúpe</t>
  </si>
  <si>
    <t>Cenniky služieb</t>
  </si>
  <si>
    <t>Predaj cez katalógu</t>
  </si>
  <si>
    <t>Osobitné zmluvy</t>
  </si>
  <si>
    <t>Výška cien</t>
  </si>
  <si>
    <t>Legenda:</t>
  </si>
  <si>
    <t>IC - informatívna cena v EURO</t>
  </si>
  <si>
    <t>DZ -  duálne zobrazenie</t>
  </si>
  <si>
    <t>KS - konečná suma, ktorú má spotrebiteľ platiť</t>
  </si>
  <si>
    <t>IS - informatívna suma</t>
  </si>
  <si>
    <t>KK - konverzný kurz</t>
  </si>
  <si>
    <t>Neuvedený KK</t>
  </si>
  <si>
    <t>Nesprávny KK</t>
  </si>
  <si>
    <t>Nesprávny prepočet v IS</t>
  </si>
  <si>
    <t>Nesprávny prepočet PC</t>
  </si>
  <si>
    <t>Nesprávny prepočet JC</t>
  </si>
  <si>
    <t>PC - predajná cena</t>
  </si>
  <si>
    <t>JC - jednotková cena</t>
  </si>
  <si>
    <t>KT - konverzná tabuľka</t>
  </si>
  <si>
    <t>Konverzný kurz</t>
  </si>
  <si>
    <t>BL</t>
  </si>
  <si>
    <t>TC</t>
  </si>
  <si>
    <t>NI</t>
  </si>
  <si>
    <t>ZI</t>
  </si>
  <si>
    <t>BC</t>
  </si>
  <si>
    <t>PV</t>
  </si>
  <si>
    <t>KI</t>
  </si>
  <si>
    <t>TA</t>
  </si>
  <si>
    <t>Nezverejnený</t>
  </si>
  <si>
    <t>Zverejnený nevhodne</t>
  </si>
  <si>
    <t>Nevydaný  (vôbec)</t>
  </si>
  <si>
    <t>Počet kontrolovaných druhov výrobkov</t>
  </si>
  <si>
    <t xml:space="preserve"> - z toho na cenníku</t>
  </si>
  <si>
    <t>Chýbajúce DZ u PC</t>
  </si>
  <si>
    <t>Chýbajúce DZ u JC</t>
  </si>
  <si>
    <t>Počet kontrolov. druhov služieb</t>
  </si>
  <si>
    <t>Chýbajúce duálne zobrazenie</t>
  </si>
  <si>
    <t>Nesprávne prepočítané, zaokrúhlené ceny</t>
  </si>
  <si>
    <t>Chýba konverzná tabuľka</t>
  </si>
  <si>
    <t>Počet kontrolovaných cien v KT</t>
  </si>
  <si>
    <t>Počet chýbajúcich cien v KT</t>
  </si>
  <si>
    <t xml:space="preserve">Nesprávny prepočet </t>
  </si>
  <si>
    <t>Chýba KK v KT</t>
  </si>
  <si>
    <t>Počet kontrolovaných cien</t>
  </si>
  <si>
    <t xml:space="preserve">Ceny neuvedené duálne </t>
  </si>
  <si>
    <t>Ceny nesprávne prepočítané</t>
  </si>
  <si>
    <t>Chýbajúci KK</t>
  </si>
  <si>
    <t>Počet kontrolov. reklám</t>
  </si>
  <si>
    <t>Počet reklám s nedostatkami</t>
  </si>
  <si>
    <t>Počet kontrolovaných produktov v reklame</t>
  </si>
  <si>
    <t>Nesprávny prepočet u PC</t>
  </si>
  <si>
    <t>Nesprávny prepočet u JC</t>
  </si>
  <si>
    <t>Počet reklám s chýbajúcim KK</t>
  </si>
  <si>
    <t>Počet kontrolov.cien</t>
  </si>
  <si>
    <t>Počet zvýšených cien</t>
  </si>
  <si>
    <t>Podozrenie na neodôvodnené zvýšenie</t>
  </si>
  <si>
    <t>Počet výrobkov s nedostatkami v DZ</t>
  </si>
  <si>
    <t>Predaj výrobkov</t>
  </si>
  <si>
    <t>obdobie od 18.08.2008 - 24. 08. 2008 (34.T)</t>
  </si>
  <si>
    <t>z K11</t>
  </si>
  <si>
    <t>obdobie od 09.07.2008 - 23. 08. 2008  - dobrovoľné duálne zobrazovanie cien</t>
  </si>
  <si>
    <t>VÝSLEDKY KONTROL PRI PRECHODE NA EURO - PODĽA KRAJOV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</si>
</sst>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9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b/>
      <i/>
      <sz val="14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6">
    <border>
      <left/>
      <right/>
      <top/>
      <bottom/>
      <diagonal/>
    </border>
    <border>
      <left style="thick"/>
      <right style="thick"/>
      <top style="thick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 textRotation="90" wrapText="1"/>
    </xf>
    <xf numFmtId="0" fontId="1" fillId="2" borderId="48" xfId="0" applyFont="1" applyFill="1" applyBorder="1" applyAlignment="1">
      <alignment horizontal="center" vertical="center" textRotation="90" wrapText="1"/>
    </xf>
    <xf numFmtId="0" fontId="1" fillId="2" borderId="40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7" fillId="2" borderId="49" xfId="0" applyFont="1" applyFill="1" applyBorder="1" applyAlignment="1">
      <alignment horizontal="center" vertical="center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7" fillId="2" borderId="41" xfId="0" applyFont="1" applyFill="1" applyBorder="1" applyAlignment="1">
      <alignment vertical="center"/>
    </xf>
    <xf numFmtId="0" fontId="1" fillId="2" borderId="52" xfId="0" applyFont="1" applyFill="1" applyBorder="1" applyAlignment="1">
      <alignment horizontal="center" vertical="center" textRotation="90" wrapText="1"/>
    </xf>
    <xf numFmtId="0" fontId="7" fillId="2" borderId="46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 textRotation="90" wrapText="1"/>
    </xf>
    <xf numFmtId="0" fontId="7" fillId="2" borderId="54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 textRotation="90" wrapText="1"/>
    </xf>
    <xf numFmtId="0" fontId="1" fillId="2" borderId="57" xfId="0" applyFont="1" applyFill="1" applyBorder="1" applyAlignment="1">
      <alignment horizontal="center" vertical="center" textRotation="90" wrapText="1"/>
    </xf>
    <xf numFmtId="0" fontId="1" fillId="2" borderId="58" xfId="0" applyFont="1" applyFill="1" applyBorder="1" applyAlignment="1">
      <alignment horizontal="center" vertical="center" textRotation="90" wrapText="1"/>
    </xf>
    <xf numFmtId="0" fontId="1" fillId="2" borderId="59" xfId="0" applyFont="1" applyFill="1" applyBorder="1" applyAlignment="1">
      <alignment horizontal="center" vertical="center" textRotation="90" wrapText="1"/>
    </xf>
    <xf numFmtId="0" fontId="2" fillId="2" borderId="43" xfId="0" applyFont="1" applyFill="1" applyBorder="1" applyAlignment="1">
      <alignment horizontal="center" vertical="center" textRotation="90"/>
    </xf>
    <xf numFmtId="0" fontId="1" fillId="2" borderId="60" xfId="0" applyFont="1" applyFill="1" applyBorder="1" applyAlignment="1">
      <alignment horizontal="center" vertical="center" textRotation="90" wrapText="1"/>
    </xf>
    <xf numFmtId="0" fontId="1" fillId="2" borderId="61" xfId="0" applyFont="1" applyFill="1" applyBorder="1" applyAlignment="1">
      <alignment horizontal="center" vertical="center" textRotation="90" wrapText="1"/>
    </xf>
    <xf numFmtId="0" fontId="1" fillId="2" borderId="42" xfId="0" applyFont="1" applyFill="1" applyBorder="1" applyAlignment="1">
      <alignment horizontal="center" vertical="center" textRotation="90" wrapText="1"/>
    </xf>
    <xf numFmtId="0" fontId="1" fillId="2" borderId="56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2" fillId="2" borderId="62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Q23"/>
  <sheetViews>
    <sheetView zoomScale="75" zoomScaleNormal="75" workbookViewId="0" topLeftCell="A4">
      <selection activeCell="X26" sqref="X26"/>
    </sheetView>
  </sheetViews>
  <sheetFormatPr defaultColWidth="9.00390625" defaultRowHeight="12.75"/>
  <cols>
    <col min="1" max="1" width="6.00390625" style="0" customWidth="1"/>
    <col min="2" max="2" width="6.25390625" style="0" customWidth="1"/>
    <col min="3" max="3" width="5.00390625" style="0" customWidth="1"/>
    <col min="4" max="5" width="4.875" style="0" customWidth="1"/>
    <col min="6" max="6" width="7.00390625" style="0" customWidth="1"/>
    <col min="7" max="7" width="5.125" style="0" customWidth="1"/>
    <col min="8" max="8" width="5.625" style="0" customWidth="1"/>
    <col min="9" max="9" width="5.75390625" style="0" customWidth="1"/>
    <col min="10" max="11" width="5.375" style="0" customWidth="1"/>
    <col min="12" max="12" width="8.625" style="0" customWidth="1"/>
    <col min="13" max="14" width="6.625" style="0" customWidth="1"/>
    <col min="15" max="15" width="4.875" style="0" customWidth="1"/>
    <col min="16" max="16" width="5.75390625" style="0" customWidth="1"/>
    <col min="17" max="17" width="6.625" style="0" customWidth="1"/>
    <col min="18" max="18" width="5.375" style="0" customWidth="1"/>
    <col min="19" max="20" width="6.625" style="0" customWidth="1"/>
    <col min="21" max="21" width="6.00390625" style="0" customWidth="1"/>
    <col min="22" max="22" width="6.625" style="0" customWidth="1"/>
    <col min="23" max="25" width="5.75390625" style="0" customWidth="1"/>
    <col min="26" max="27" width="4.375" style="0" customWidth="1"/>
    <col min="28" max="31" width="5.75390625" style="0" customWidth="1"/>
    <col min="32" max="32" width="5.625" style="0" customWidth="1"/>
    <col min="33" max="33" width="5.25390625" style="0" customWidth="1"/>
    <col min="34" max="34" width="6.875" style="0" customWidth="1"/>
    <col min="35" max="35" width="5.625" style="0" customWidth="1"/>
    <col min="36" max="36" width="6.00390625" style="0" bestFit="1" customWidth="1"/>
    <col min="37" max="37" width="5.125" style="0" customWidth="1"/>
    <col min="38" max="38" width="5.00390625" style="0" customWidth="1"/>
    <col min="39" max="39" width="5.625" style="0" customWidth="1"/>
    <col min="40" max="40" width="6.25390625" style="0" customWidth="1"/>
    <col min="41" max="41" width="5.00390625" style="0" customWidth="1"/>
    <col min="42" max="42" width="5.75390625" style="0" customWidth="1"/>
  </cols>
  <sheetData>
    <row r="3" spans="1:42" ht="20.25">
      <c r="A3" s="57" t="s">
        <v>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8"/>
      <c r="AO3" s="58"/>
      <c r="AP3" s="58"/>
    </row>
    <row r="4" spans="1:42" ht="18.75">
      <c r="A4" s="59" t="s">
        <v>65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</row>
    <row r="5" spans="17:25" ht="12.75">
      <c r="Q5" s="5"/>
      <c r="R5" s="5"/>
      <c r="S5" s="5"/>
      <c r="T5" s="5"/>
      <c r="U5" s="5"/>
      <c r="V5" s="5"/>
      <c r="W5" s="5"/>
      <c r="X5" s="5"/>
      <c r="Y5" s="5"/>
    </row>
    <row r="6" spans="2:42" ht="13.5" thickBot="1">
      <c r="B6" t="s">
        <v>66</v>
      </c>
      <c r="C6">
        <v>900</v>
      </c>
      <c r="D6">
        <v>901</v>
      </c>
      <c r="E6">
        <v>902</v>
      </c>
      <c r="F6">
        <v>903</v>
      </c>
      <c r="G6">
        <v>910</v>
      </c>
      <c r="H6">
        <v>911</v>
      </c>
      <c r="I6">
        <v>912</v>
      </c>
      <c r="J6">
        <v>913</v>
      </c>
      <c r="K6">
        <v>914</v>
      </c>
      <c r="L6">
        <v>920</v>
      </c>
      <c r="M6">
        <v>921</v>
      </c>
      <c r="N6">
        <v>922</v>
      </c>
      <c r="O6">
        <v>923</v>
      </c>
      <c r="P6">
        <v>924</v>
      </c>
      <c r="Q6">
        <v>925</v>
      </c>
      <c r="R6">
        <v>926</v>
      </c>
      <c r="S6">
        <v>927</v>
      </c>
      <c r="T6">
        <v>930</v>
      </c>
      <c r="U6">
        <v>931</v>
      </c>
      <c r="V6">
        <v>932</v>
      </c>
      <c r="W6">
        <v>944</v>
      </c>
      <c r="X6">
        <v>940</v>
      </c>
      <c r="Y6">
        <v>941</v>
      </c>
      <c r="Z6">
        <v>942</v>
      </c>
      <c r="AA6">
        <v>943</v>
      </c>
      <c r="AB6">
        <v>950</v>
      </c>
      <c r="AC6">
        <v>951</v>
      </c>
      <c r="AD6">
        <v>952</v>
      </c>
      <c r="AE6">
        <v>953</v>
      </c>
      <c r="AF6">
        <v>960</v>
      </c>
      <c r="AG6">
        <v>961</v>
      </c>
      <c r="AH6">
        <v>962</v>
      </c>
      <c r="AI6">
        <v>963</v>
      </c>
      <c r="AJ6">
        <v>964</v>
      </c>
      <c r="AK6">
        <v>965</v>
      </c>
      <c r="AL6">
        <v>966</v>
      </c>
      <c r="AM6">
        <v>967</v>
      </c>
      <c r="AN6">
        <v>980</v>
      </c>
      <c r="AO6">
        <v>981</v>
      </c>
      <c r="AP6">
        <v>982</v>
      </c>
    </row>
    <row r="7" spans="1:42" ht="24" customHeight="1" thickBot="1" thickTop="1">
      <c r="A7" s="62" t="s">
        <v>0</v>
      </c>
      <c r="B7" s="64" t="s">
        <v>1</v>
      </c>
      <c r="C7" s="64" t="s">
        <v>2</v>
      </c>
      <c r="D7" s="50" t="s">
        <v>26</v>
      </c>
      <c r="E7" s="55"/>
      <c r="F7" s="56"/>
      <c r="G7" s="50" t="s">
        <v>7</v>
      </c>
      <c r="H7" s="60"/>
      <c r="I7" s="60"/>
      <c r="J7" s="60"/>
      <c r="K7" s="61"/>
      <c r="L7" s="49" t="s">
        <v>64</v>
      </c>
      <c r="M7" s="49"/>
      <c r="N7" s="49"/>
      <c r="O7" s="49"/>
      <c r="P7" s="49"/>
      <c r="Q7" s="49"/>
      <c r="R7" s="50"/>
      <c r="S7" s="51"/>
      <c r="T7" s="54" t="s">
        <v>8</v>
      </c>
      <c r="U7" s="54"/>
      <c r="V7" s="54"/>
      <c r="W7" s="54" t="s">
        <v>9</v>
      </c>
      <c r="X7" s="54"/>
      <c r="Y7" s="54"/>
      <c r="Z7" s="54"/>
      <c r="AA7" s="54"/>
      <c r="AB7" s="54" t="s">
        <v>10</v>
      </c>
      <c r="AC7" s="54"/>
      <c r="AD7" s="54"/>
      <c r="AE7" s="54"/>
      <c r="AF7" s="52" t="s">
        <v>3</v>
      </c>
      <c r="AG7" s="53"/>
      <c r="AH7" s="53"/>
      <c r="AI7" s="53"/>
      <c r="AJ7" s="53"/>
      <c r="AK7" s="53"/>
      <c r="AL7" s="53"/>
      <c r="AM7" s="53"/>
      <c r="AN7" s="54" t="s">
        <v>11</v>
      </c>
      <c r="AO7" s="54"/>
      <c r="AP7" s="54"/>
    </row>
    <row r="8" spans="1:42" ht="129" customHeight="1" thickBot="1" thickTop="1">
      <c r="A8" s="63"/>
      <c r="B8" s="65"/>
      <c r="C8" s="65"/>
      <c r="D8" s="13" t="s">
        <v>35</v>
      </c>
      <c r="E8" s="13" t="s">
        <v>36</v>
      </c>
      <c r="F8" s="13" t="s">
        <v>19</v>
      </c>
      <c r="G8" s="2" t="s">
        <v>37</v>
      </c>
      <c r="H8" s="2" t="s">
        <v>18</v>
      </c>
      <c r="I8" s="2" t="s">
        <v>19</v>
      </c>
      <c r="J8" s="2" t="s">
        <v>6</v>
      </c>
      <c r="K8" s="12" t="s">
        <v>20</v>
      </c>
      <c r="L8" s="2" t="s">
        <v>38</v>
      </c>
      <c r="M8" s="2" t="s">
        <v>39</v>
      </c>
      <c r="N8" s="2" t="s">
        <v>63</v>
      </c>
      <c r="O8" s="2" t="s">
        <v>39</v>
      </c>
      <c r="P8" s="2" t="s">
        <v>40</v>
      </c>
      <c r="Q8" s="2" t="s">
        <v>21</v>
      </c>
      <c r="R8" s="2" t="s">
        <v>41</v>
      </c>
      <c r="S8" s="3" t="s">
        <v>22</v>
      </c>
      <c r="T8" s="4" t="s">
        <v>42</v>
      </c>
      <c r="U8" s="4" t="s">
        <v>43</v>
      </c>
      <c r="V8" s="4" t="s">
        <v>44</v>
      </c>
      <c r="W8" s="6" t="s">
        <v>45</v>
      </c>
      <c r="X8" s="4" t="s">
        <v>46</v>
      </c>
      <c r="Y8" s="4" t="s">
        <v>47</v>
      </c>
      <c r="Z8" s="4" t="s">
        <v>48</v>
      </c>
      <c r="AA8" s="7" t="s">
        <v>49</v>
      </c>
      <c r="AB8" s="7" t="s">
        <v>50</v>
      </c>
      <c r="AC8" s="4" t="s">
        <v>51</v>
      </c>
      <c r="AD8" s="4" t="s">
        <v>52</v>
      </c>
      <c r="AE8" s="4" t="s">
        <v>53</v>
      </c>
      <c r="AF8" s="7" t="s">
        <v>54</v>
      </c>
      <c r="AG8" s="4" t="s">
        <v>55</v>
      </c>
      <c r="AH8" s="4" t="s">
        <v>56</v>
      </c>
      <c r="AI8" s="4" t="s">
        <v>40</v>
      </c>
      <c r="AJ8" s="4" t="s">
        <v>57</v>
      </c>
      <c r="AK8" s="4" t="s">
        <v>41</v>
      </c>
      <c r="AL8" s="4" t="s">
        <v>58</v>
      </c>
      <c r="AM8" s="4" t="s">
        <v>59</v>
      </c>
      <c r="AN8" s="8" t="s">
        <v>60</v>
      </c>
      <c r="AO8" s="8" t="s">
        <v>61</v>
      </c>
      <c r="AP8" s="8" t="s">
        <v>62</v>
      </c>
    </row>
    <row r="9" spans="1:42" s="48" customFormat="1" ht="49.5" customHeight="1" thickBot="1" thickTop="1">
      <c r="A9" s="1" t="s">
        <v>27</v>
      </c>
      <c r="B9" s="15">
        <v>164</v>
      </c>
      <c r="C9" s="28">
        <v>60</v>
      </c>
      <c r="D9" s="36">
        <v>40</v>
      </c>
      <c r="E9" s="16">
        <v>2</v>
      </c>
      <c r="F9" s="37">
        <v>4</v>
      </c>
      <c r="G9" s="32">
        <v>3</v>
      </c>
      <c r="H9" s="16">
        <v>0</v>
      </c>
      <c r="I9" s="16">
        <v>4</v>
      </c>
      <c r="J9" s="16">
        <v>13</v>
      </c>
      <c r="K9" s="28">
        <v>2</v>
      </c>
      <c r="L9" s="36">
        <f>3396+3627</f>
        <v>7023</v>
      </c>
      <c r="M9" s="16">
        <f>72+696</f>
        <v>768</v>
      </c>
      <c r="N9" s="16">
        <f>127+194</f>
        <v>321</v>
      </c>
      <c r="O9" s="16">
        <f>30</f>
        <v>30</v>
      </c>
      <c r="P9" s="16">
        <f>295+194</f>
        <v>489</v>
      </c>
      <c r="Q9" s="16">
        <f>209+150</f>
        <v>359</v>
      </c>
      <c r="R9" s="16">
        <v>0</v>
      </c>
      <c r="S9" s="37">
        <f>66+107</f>
        <v>173</v>
      </c>
      <c r="T9" s="32">
        <v>0</v>
      </c>
      <c r="U9" s="16">
        <v>0</v>
      </c>
      <c r="V9" s="28">
        <v>0</v>
      </c>
      <c r="W9" s="36">
        <v>0</v>
      </c>
      <c r="X9" s="16">
        <v>0</v>
      </c>
      <c r="Y9" s="16">
        <v>0</v>
      </c>
      <c r="Z9" s="16">
        <v>0</v>
      </c>
      <c r="AA9" s="37">
        <v>0</v>
      </c>
      <c r="AB9" s="32">
        <v>0</v>
      </c>
      <c r="AC9" s="16">
        <v>0</v>
      </c>
      <c r="AD9" s="16">
        <v>0</v>
      </c>
      <c r="AE9" s="28">
        <v>0</v>
      </c>
      <c r="AF9" s="36">
        <v>4</v>
      </c>
      <c r="AG9" s="16">
        <v>1</v>
      </c>
      <c r="AH9" s="16">
        <v>135</v>
      </c>
      <c r="AI9" s="16">
        <v>0</v>
      </c>
      <c r="AJ9" s="16">
        <v>0</v>
      </c>
      <c r="AK9" s="16">
        <v>0</v>
      </c>
      <c r="AL9" s="16">
        <v>172</v>
      </c>
      <c r="AM9" s="37">
        <v>1</v>
      </c>
      <c r="AN9" s="32">
        <v>0</v>
      </c>
      <c r="AO9" s="16">
        <v>0</v>
      </c>
      <c r="AP9" s="17">
        <v>0</v>
      </c>
    </row>
    <row r="10" spans="1:42" s="48" customFormat="1" ht="49.5" customHeight="1" thickBot="1" thickTop="1">
      <c r="A10" s="1" t="s">
        <v>34</v>
      </c>
      <c r="B10" s="18">
        <v>109</v>
      </c>
      <c r="C10" s="29">
        <v>66</v>
      </c>
      <c r="D10" s="38">
        <v>29</v>
      </c>
      <c r="E10" s="19">
        <v>0</v>
      </c>
      <c r="F10" s="39">
        <v>0</v>
      </c>
      <c r="G10" s="33">
        <v>1</v>
      </c>
      <c r="H10" s="19">
        <v>0</v>
      </c>
      <c r="I10" s="19">
        <v>2</v>
      </c>
      <c r="J10" s="19">
        <v>0</v>
      </c>
      <c r="K10" s="29">
        <v>0</v>
      </c>
      <c r="L10" s="38">
        <f>3428+3918</f>
        <v>7346</v>
      </c>
      <c r="M10" s="19">
        <f>229+138</f>
        <v>367</v>
      </c>
      <c r="N10" s="19">
        <f>31</f>
        <v>31</v>
      </c>
      <c r="O10" s="19">
        <v>0</v>
      </c>
      <c r="P10" s="19">
        <v>31</v>
      </c>
      <c r="Q10" s="19">
        <f>43+176</f>
        <v>219</v>
      </c>
      <c r="R10" s="19">
        <v>0</v>
      </c>
      <c r="S10" s="39">
        <f>152+763</f>
        <v>915</v>
      </c>
      <c r="T10" s="33">
        <v>0</v>
      </c>
      <c r="U10" s="19">
        <v>0</v>
      </c>
      <c r="V10" s="29">
        <v>0</v>
      </c>
      <c r="W10" s="38">
        <v>0</v>
      </c>
      <c r="X10" s="19">
        <v>0</v>
      </c>
      <c r="Y10" s="19">
        <v>0</v>
      </c>
      <c r="Z10" s="19">
        <v>0</v>
      </c>
      <c r="AA10" s="39">
        <v>0</v>
      </c>
      <c r="AB10" s="33">
        <v>0</v>
      </c>
      <c r="AC10" s="19">
        <v>0</v>
      </c>
      <c r="AD10" s="19">
        <v>0</v>
      </c>
      <c r="AE10" s="29">
        <v>0</v>
      </c>
      <c r="AF10" s="38">
        <v>6</v>
      </c>
      <c r="AG10" s="19">
        <v>5</v>
      </c>
      <c r="AH10" s="19">
        <v>83</v>
      </c>
      <c r="AI10" s="19">
        <v>0</v>
      </c>
      <c r="AJ10" s="19">
        <v>30</v>
      </c>
      <c r="AK10" s="19">
        <v>0</v>
      </c>
      <c r="AL10" s="19">
        <v>20</v>
      </c>
      <c r="AM10" s="39">
        <v>0</v>
      </c>
      <c r="AN10" s="33">
        <v>0</v>
      </c>
      <c r="AO10" s="19">
        <v>0</v>
      </c>
      <c r="AP10" s="20">
        <v>0</v>
      </c>
    </row>
    <row r="11" spans="1:42" s="48" customFormat="1" ht="49.5" customHeight="1" thickBot="1" thickTop="1">
      <c r="A11" s="1" t="s">
        <v>28</v>
      </c>
      <c r="B11" s="18">
        <v>110</v>
      </c>
      <c r="C11" s="29">
        <v>74</v>
      </c>
      <c r="D11" s="38">
        <v>29</v>
      </c>
      <c r="E11" s="19">
        <v>1</v>
      </c>
      <c r="F11" s="39">
        <v>0</v>
      </c>
      <c r="G11" s="33">
        <v>0</v>
      </c>
      <c r="H11" s="19">
        <v>2</v>
      </c>
      <c r="I11" s="19">
        <v>1</v>
      </c>
      <c r="J11" s="19">
        <v>0</v>
      </c>
      <c r="K11" s="29">
        <v>1</v>
      </c>
      <c r="L11" s="38">
        <f>2450+2950</f>
        <v>5400</v>
      </c>
      <c r="M11" s="19">
        <f>85+145</f>
        <v>230</v>
      </c>
      <c r="N11" s="19">
        <f>622+989</f>
        <v>1611</v>
      </c>
      <c r="O11" s="19">
        <v>35</v>
      </c>
      <c r="P11" s="19">
        <v>90</v>
      </c>
      <c r="Q11" s="19">
        <f>145+194</f>
        <v>339</v>
      </c>
      <c r="R11" s="19">
        <f>100+25</f>
        <v>125</v>
      </c>
      <c r="S11" s="39">
        <f>377+680</f>
        <v>1057</v>
      </c>
      <c r="T11" s="33">
        <v>0</v>
      </c>
      <c r="U11" s="33">
        <v>0</v>
      </c>
      <c r="V11" s="45">
        <v>0</v>
      </c>
      <c r="W11" s="38">
        <v>0</v>
      </c>
      <c r="X11" s="33">
        <v>0</v>
      </c>
      <c r="Y11" s="33">
        <v>0</v>
      </c>
      <c r="Z11" s="33">
        <v>0</v>
      </c>
      <c r="AA11" s="46">
        <v>0</v>
      </c>
      <c r="AB11" s="33">
        <v>0</v>
      </c>
      <c r="AC11" s="33">
        <v>0</v>
      </c>
      <c r="AD11" s="33">
        <v>0</v>
      </c>
      <c r="AE11" s="45">
        <v>0</v>
      </c>
      <c r="AF11" s="38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46">
        <v>0</v>
      </c>
      <c r="AN11" s="33">
        <v>0</v>
      </c>
      <c r="AO11" s="33">
        <v>0</v>
      </c>
      <c r="AP11" s="20">
        <v>0</v>
      </c>
    </row>
    <row r="12" spans="1:42" s="48" customFormat="1" ht="49.5" customHeight="1" thickBot="1" thickTop="1">
      <c r="A12" s="1" t="s">
        <v>29</v>
      </c>
      <c r="B12" s="18">
        <v>59</v>
      </c>
      <c r="C12" s="29">
        <v>37</v>
      </c>
      <c r="D12" s="38">
        <v>20</v>
      </c>
      <c r="E12" s="19">
        <v>0</v>
      </c>
      <c r="F12" s="39">
        <v>0</v>
      </c>
      <c r="G12" s="33">
        <v>4</v>
      </c>
      <c r="H12" s="19">
        <v>1</v>
      </c>
      <c r="I12" s="19">
        <v>1</v>
      </c>
      <c r="J12" s="19">
        <v>3</v>
      </c>
      <c r="K12" s="29">
        <v>0</v>
      </c>
      <c r="L12" s="38">
        <f>1382+1185</f>
        <v>2567</v>
      </c>
      <c r="M12" s="19">
        <f>150+340</f>
        <v>490</v>
      </c>
      <c r="N12" s="19">
        <f>115+272</f>
        <v>387</v>
      </c>
      <c r="O12" s="19">
        <f>1+140</f>
        <v>141</v>
      </c>
      <c r="P12" s="19">
        <f>20+26</f>
        <v>46</v>
      </c>
      <c r="Q12" s="19">
        <f>84+72</f>
        <v>156</v>
      </c>
      <c r="R12" s="19">
        <f>36</f>
        <v>36</v>
      </c>
      <c r="S12" s="39">
        <v>12</v>
      </c>
      <c r="T12" s="33">
        <v>6</v>
      </c>
      <c r="U12" s="19">
        <v>6</v>
      </c>
      <c r="V12" s="29">
        <v>0</v>
      </c>
      <c r="W12" s="38">
        <v>0</v>
      </c>
      <c r="X12" s="19">
        <v>0</v>
      </c>
      <c r="Y12" s="19">
        <v>0</v>
      </c>
      <c r="Z12" s="19">
        <v>0</v>
      </c>
      <c r="AA12" s="39">
        <v>0</v>
      </c>
      <c r="AB12" s="33">
        <v>0</v>
      </c>
      <c r="AC12" s="19">
        <v>0</v>
      </c>
      <c r="AD12" s="19">
        <v>0</v>
      </c>
      <c r="AE12" s="29">
        <v>0</v>
      </c>
      <c r="AF12" s="38">
        <v>16</v>
      </c>
      <c r="AG12" s="19">
        <v>0</v>
      </c>
      <c r="AH12" s="19">
        <v>45</v>
      </c>
      <c r="AI12" s="19">
        <v>0</v>
      </c>
      <c r="AJ12" s="19">
        <v>0</v>
      </c>
      <c r="AK12" s="19">
        <v>0</v>
      </c>
      <c r="AL12" s="19">
        <v>0</v>
      </c>
      <c r="AM12" s="39">
        <v>0</v>
      </c>
      <c r="AN12" s="33">
        <v>0</v>
      </c>
      <c r="AO12" s="19">
        <v>0</v>
      </c>
      <c r="AP12" s="20">
        <v>0</v>
      </c>
    </row>
    <row r="13" spans="1:42" s="48" customFormat="1" ht="49.5" customHeight="1" thickBot="1" thickTop="1">
      <c r="A13" s="1" t="s">
        <v>30</v>
      </c>
      <c r="B13" s="18">
        <v>44</v>
      </c>
      <c r="C13" s="29">
        <v>8</v>
      </c>
      <c r="D13" s="38">
        <v>1</v>
      </c>
      <c r="E13" s="19">
        <v>0</v>
      </c>
      <c r="F13" s="39">
        <v>0</v>
      </c>
      <c r="G13" s="33">
        <v>0</v>
      </c>
      <c r="H13" s="19">
        <v>0</v>
      </c>
      <c r="I13" s="19">
        <v>0</v>
      </c>
      <c r="J13" s="19">
        <v>0</v>
      </c>
      <c r="K13" s="29">
        <v>0</v>
      </c>
      <c r="L13" s="38">
        <f>1053+180</f>
        <v>1233</v>
      </c>
      <c r="M13" s="19">
        <v>0</v>
      </c>
      <c r="N13" s="19">
        <f>108+6</f>
        <v>114</v>
      </c>
      <c r="O13" s="19">
        <v>0</v>
      </c>
      <c r="P13" s="19">
        <v>5</v>
      </c>
      <c r="Q13" s="19">
        <f>42+6</f>
        <v>48</v>
      </c>
      <c r="R13" s="19">
        <v>59</v>
      </c>
      <c r="S13" s="39">
        <v>7</v>
      </c>
      <c r="T13" s="33">
        <v>435</v>
      </c>
      <c r="U13" s="19">
        <v>0</v>
      </c>
      <c r="V13" s="29">
        <v>21</v>
      </c>
      <c r="W13" s="38">
        <v>0</v>
      </c>
      <c r="X13" s="19">
        <v>0</v>
      </c>
      <c r="Y13" s="19">
        <v>0</v>
      </c>
      <c r="Z13" s="19">
        <v>0</v>
      </c>
      <c r="AA13" s="39">
        <v>0</v>
      </c>
      <c r="AB13" s="33">
        <v>0</v>
      </c>
      <c r="AC13" s="19">
        <v>0</v>
      </c>
      <c r="AD13" s="19">
        <v>0</v>
      </c>
      <c r="AE13" s="29">
        <v>0</v>
      </c>
      <c r="AF13" s="38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39">
        <v>0</v>
      </c>
      <c r="AN13" s="33">
        <v>0</v>
      </c>
      <c r="AO13" s="19">
        <v>0</v>
      </c>
      <c r="AP13" s="20">
        <v>0</v>
      </c>
    </row>
    <row r="14" spans="1:43" s="48" customFormat="1" ht="49.5" customHeight="1" thickBot="1" thickTop="1">
      <c r="A14" s="9" t="s">
        <v>31</v>
      </c>
      <c r="B14" s="18">
        <v>73</v>
      </c>
      <c r="C14" s="29">
        <v>40</v>
      </c>
      <c r="D14" s="38">
        <v>8</v>
      </c>
      <c r="E14" s="19">
        <v>0</v>
      </c>
      <c r="F14" s="39">
        <v>1</v>
      </c>
      <c r="G14" s="33">
        <v>0</v>
      </c>
      <c r="H14" s="19">
        <v>1</v>
      </c>
      <c r="I14" s="19">
        <v>0</v>
      </c>
      <c r="J14" s="19">
        <v>4</v>
      </c>
      <c r="K14" s="29">
        <v>0</v>
      </c>
      <c r="L14" s="38">
        <f>997+628</f>
        <v>1625</v>
      </c>
      <c r="M14" s="19">
        <f>23+45</f>
        <v>68</v>
      </c>
      <c r="N14" s="19">
        <v>0</v>
      </c>
      <c r="O14" s="19">
        <v>20</v>
      </c>
      <c r="P14" s="19">
        <v>5</v>
      </c>
      <c r="Q14" s="19">
        <f>67+57</f>
        <v>124</v>
      </c>
      <c r="R14" s="19">
        <f>24+101</f>
        <v>125</v>
      </c>
      <c r="S14" s="39">
        <f>12+57</f>
        <v>69</v>
      </c>
      <c r="T14" s="33">
        <v>32</v>
      </c>
      <c r="U14" s="19">
        <v>0</v>
      </c>
      <c r="V14" s="29">
        <v>0</v>
      </c>
      <c r="W14" s="38">
        <v>0</v>
      </c>
      <c r="X14" s="19">
        <v>0</v>
      </c>
      <c r="Y14" s="19">
        <v>0</v>
      </c>
      <c r="Z14" s="19">
        <v>0</v>
      </c>
      <c r="AA14" s="39">
        <v>0</v>
      </c>
      <c r="AB14" s="33">
        <v>0</v>
      </c>
      <c r="AC14" s="19">
        <v>0</v>
      </c>
      <c r="AD14" s="19">
        <v>0</v>
      </c>
      <c r="AE14" s="29">
        <v>0</v>
      </c>
      <c r="AF14" s="38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39">
        <v>0</v>
      </c>
      <c r="AN14" s="33">
        <v>0</v>
      </c>
      <c r="AO14" s="19">
        <v>0</v>
      </c>
      <c r="AP14" s="20">
        <v>0</v>
      </c>
      <c r="AQ14" s="47"/>
    </row>
    <row r="15" spans="1:42" s="48" customFormat="1" ht="49.5" customHeight="1" thickBot="1" thickTop="1">
      <c r="A15" s="1" t="s">
        <v>32</v>
      </c>
      <c r="B15" s="18">
        <v>48</v>
      </c>
      <c r="C15" s="29">
        <v>22</v>
      </c>
      <c r="D15" s="38">
        <v>3</v>
      </c>
      <c r="E15" s="19">
        <v>0</v>
      </c>
      <c r="F15" s="39">
        <v>3</v>
      </c>
      <c r="G15" s="33">
        <v>1</v>
      </c>
      <c r="H15" s="19">
        <v>3</v>
      </c>
      <c r="I15" s="19">
        <v>0</v>
      </c>
      <c r="J15" s="19">
        <v>3</v>
      </c>
      <c r="K15" s="29">
        <v>1</v>
      </c>
      <c r="L15" s="38">
        <f>1023+1175</f>
        <v>2198</v>
      </c>
      <c r="M15" s="19">
        <f>104+184</f>
        <v>288</v>
      </c>
      <c r="N15" s="19">
        <f>42+89</f>
        <v>131</v>
      </c>
      <c r="O15" s="19">
        <v>0</v>
      </c>
      <c r="P15" s="19">
        <v>0</v>
      </c>
      <c r="Q15" s="19">
        <f>26+16</f>
        <v>42</v>
      </c>
      <c r="R15" s="19">
        <v>14</v>
      </c>
      <c r="S15" s="39">
        <v>117</v>
      </c>
      <c r="T15" s="33">
        <v>10</v>
      </c>
      <c r="U15" s="19">
        <v>0</v>
      </c>
      <c r="V15" s="29">
        <v>0</v>
      </c>
      <c r="W15" s="38">
        <v>0</v>
      </c>
      <c r="X15" s="19">
        <v>0</v>
      </c>
      <c r="Y15" s="19">
        <v>0</v>
      </c>
      <c r="Z15" s="19">
        <v>0</v>
      </c>
      <c r="AA15" s="39">
        <v>0</v>
      </c>
      <c r="AB15" s="33">
        <v>0</v>
      </c>
      <c r="AC15" s="19">
        <v>0</v>
      </c>
      <c r="AD15" s="19">
        <v>0</v>
      </c>
      <c r="AE15" s="29">
        <v>0</v>
      </c>
      <c r="AF15" s="38">
        <v>3</v>
      </c>
      <c r="AG15" s="19">
        <v>1</v>
      </c>
      <c r="AH15" s="19">
        <v>184</v>
      </c>
      <c r="AI15" s="19">
        <v>0</v>
      </c>
      <c r="AJ15" s="19">
        <v>0</v>
      </c>
      <c r="AK15" s="19">
        <v>15</v>
      </c>
      <c r="AL15" s="19">
        <v>0</v>
      </c>
      <c r="AM15" s="39">
        <v>0</v>
      </c>
      <c r="AN15" s="33">
        <v>2</v>
      </c>
      <c r="AO15" s="19">
        <v>2</v>
      </c>
      <c r="AP15" s="20">
        <v>0</v>
      </c>
    </row>
    <row r="16" spans="1:42" s="48" customFormat="1" ht="49.5" customHeight="1" thickBot="1" thickTop="1">
      <c r="A16" s="1" t="s">
        <v>33</v>
      </c>
      <c r="B16" s="21">
        <v>138</v>
      </c>
      <c r="C16" s="30">
        <v>69</v>
      </c>
      <c r="D16" s="40">
        <v>13</v>
      </c>
      <c r="E16" s="22">
        <v>0</v>
      </c>
      <c r="F16" s="41">
        <v>0</v>
      </c>
      <c r="G16" s="34">
        <v>3</v>
      </c>
      <c r="H16" s="22">
        <v>3</v>
      </c>
      <c r="I16" s="22">
        <v>1</v>
      </c>
      <c r="J16" s="22">
        <v>8</v>
      </c>
      <c r="K16" s="30">
        <v>1</v>
      </c>
      <c r="L16" s="40">
        <f>6138+6143</f>
        <v>12281</v>
      </c>
      <c r="M16" s="22">
        <f>110+745</f>
        <v>855</v>
      </c>
      <c r="N16" s="22">
        <f>811+1091</f>
        <v>1902</v>
      </c>
      <c r="O16" s="22">
        <v>37</v>
      </c>
      <c r="P16" s="22">
        <v>0</v>
      </c>
      <c r="Q16" s="22">
        <f>268+299</f>
        <v>567</v>
      </c>
      <c r="R16" s="22">
        <f>387+189</f>
        <v>576</v>
      </c>
      <c r="S16" s="41">
        <f>296+914</f>
        <v>1210</v>
      </c>
      <c r="T16" s="34">
        <f>187</f>
        <v>187</v>
      </c>
      <c r="U16" s="22">
        <v>1</v>
      </c>
      <c r="V16" s="30">
        <v>3</v>
      </c>
      <c r="W16" s="40">
        <v>0</v>
      </c>
      <c r="X16" s="22">
        <v>0</v>
      </c>
      <c r="Y16" s="22">
        <v>0</v>
      </c>
      <c r="Z16" s="22">
        <v>0</v>
      </c>
      <c r="AA16" s="41">
        <v>0</v>
      </c>
      <c r="AB16" s="34">
        <v>4</v>
      </c>
      <c r="AC16" s="22">
        <v>0</v>
      </c>
      <c r="AD16" s="22">
        <v>1</v>
      </c>
      <c r="AE16" s="30">
        <v>0</v>
      </c>
      <c r="AF16" s="40">
        <v>81</v>
      </c>
      <c r="AG16" s="22">
        <v>79</v>
      </c>
      <c r="AH16" s="22">
        <v>793</v>
      </c>
      <c r="AI16" s="22">
        <v>42</v>
      </c>
      <c r="AJ16" s="22">
        <v>174</v>
      </c>
      <c r="AK16" s="22">
        <v>77</v>
      </c>
      <c r="AL16" s="22">
        <v>133</v>
      </c>
      <c r="AM16" s="41">
        <v>0</v>
      </c>
      <c r="AN16" s="44">
        <v>1</v>
      </c>
      <c r="AO16" s="23">
        <v>0</v>
      </c>
      <c r="AP16" s="24">
        <v>0</v>
      </c>
    </row>
    <row r="17" spans="1:42" s="48" customFormat="1" ht="76.5" customHeight="1" thickBot="1" thickTop="1">
      <c r="A17" s="14" t="s">
        <v>5</v>
      </c>
      <c r="B17" s="25">
        <f>SUM(B9:B16)</f>
        <v>745</v>
      </c>
      <c r="C17" s="31">
        <f>SUM(C9:C16)</f>
        <v>376</v>
      </c>
      <c r="D17" s="42">
        <f aca="true" t="shared" si="0" ref="D17:V17">SUM(D9:D16)</f>
        <v>143</v>
      </c>
      <c r="E17" s="26">
        <f t="shared" si="0"/>
        <v>3</v>
      </c>
      <c r="F17" s="43">
        <f t="shared" si="0"/>
        <v>8</v>
      </c>
      <c r="G17" s="35">
        <f t="shared" si="0"/>
        <v>12</v>
      </c>
      <c r="H17" s="26">
        <f t="shared" si="0"/>
        <v>10</v>
      </c>
      <c r="I17" s="26">
        <f t="shared" si="0"/>
        <v>9</v>
      </c>
      <c r="J17" s="26">
        <f t="shared" si="0"/>
        <v>31</v>
      </c>
      <c r="K17" s="31">
        <f t="shared" si="0"/>
        <v>5</v>
      </c>
      <c r="L17" s="42">
        <f t="shared" si="0"/>
        <v>39673</v>
      </c>
      <c r="M17" s="26">
        <f t="shared" si="0"/>
        <v>3066</v>
      </c>
      <c r="N17" s="26">
        <f t="shared" si="0"/>
        <v>4497</v>
      </c>
      <c r="O17" s="26">
        <f t="shared" si="0"/>
        <v>263</v>
      </c>
      <c r="P17" s="26">
        <f t="shared" si="0"/>
        <v>666</v>
      </c>
      <c r="Q17" s="26">
        <f t="shared" si="0"/>
        <v>1854</v>
      </c>
      <c r="R17" s="26">
        <f t="shared" si="0"/>
        <v>935</v>
      </c>
      <c r="S17" s="43">
        <f t="shared" si="0"/>
        <v>3560</v>
      </c>
      <c r="T17" s="35">
        <f t="shared" si="0"/>
        <v>670</v>
      </c>
      <c r="U17" s="26">
        <f t="shared" si="0"/>
        <v>7</v>
      </c>
      <c r="V17" s="31">
        <f t="shared" si="0"/>
        <v>24</v>
      </c>
      <c r="W17" s="42">
        <f aca="true" t="shared" si="1" ref="W17:AP17">SUM(W9:W16)</f>
        <v>0</v>
      </c>
      <c r="X17" s="26">
        <f t="shared" si="1"/>
        <v>0</v>
      </c>
      <c r="Y17" s="26">
        <f t="shared" si="1"/>
        <v>0</v>
      </c>
      <c r="Z17" s="26">
        <f t="shared" si="1"/>
        <v>0</v>
      </c>
      <c r="AA17" s="43">
        <f t="shared" si="1"/>
        <v>0</v>
      </c>
      <c r="AB17" s="35">
        <f t="shared" si="1"/>
        <v>4</v>
      </c>
      <c r="AC17" s="26">
        <f t="shared" si="1"/>
        <v>0</v>
      </c>
      <c r="AD17" s="26">
        <f t="shared" si="1"/>
        <v>1</v>
      </c>
      <c r="AE17" s="31">
        <f t="shared" si="1"/>
        <v>0</v>
      </c>
      <c r="AF17" s="42">
        <f t="shared" si="1"/>
        <v>110</v>
      </c>
      <c r="AG17" s="26">
        <f t="shared" si="1"/>
        <v>86</v>
      </c>
      <c r="AH17" s="26">
        <f t="shared" si="1"/>
        <v>1240</v>
      </c>
      <c r="AI17" s="26">
        <f t="shared" si="1"/>
        <v>42</v>
      </c>
      <c r="AJ17" s="26">
        <f t="shared" si="1"/>
        <v>204</v>
      </c>
      <c r="AK17" s="26">
        <f t="shared" si="1"/>
        <v>92</v>
      </c>
      <c r="AL17" s="26">
        <f t="shared" si="1"/>
        <v>325</v>
      </c>
      <c r="AM17" s="43">
        <f t="shared" si="1"/>
        <v>1</v>
      </c>
      <c r="AN17" s="35">
        <f t="shared" si="1"/>
        <v>3</v>
      </c>
      <c r="AO17" s="26">
        <f t="shared" si="1"/>
        <v>2</v>
      </c>
      <c r="AP17" s="27">
        <f t="shared" si="1"/>
        <v>0</v>
      </c>
    </row>
    <row r="18" ht="13.5" thickTop="1"/>
    <row r="19" ht="15">
      <c r="B19" s="11" t="s">
        <v>12</v>
      </c>
    </row>
    <row r="20" spans="2:43" ht="14.25">
      <c r="B20" s="10" t="s">
        <v>14</v>
      </c>
      <c r="C20" s="10"/>
      <c r="D20" s="10"/>
      <c r="E20" s="10"/>
      <c r="F20" s="10"/>
      <c r="G20" s="10"/>
      <c r="H20" s="10"/>
      <c r="I20" s="10"/>
      <c r="J20" s="10"/>
      <c r="K20" s="10" t="s">
        <v>17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ht="14.25">
      <c r="A21" s="10"/>
      <c r="B21" s="10" t="s">
        <v>13</v>
      </c>
      <c r="C21" s="10"/>
      <c r="D21" s="10"/>
      <c r="E21" s="10"/>
      <c r="F21" s="10"/>
      <c r="G21" s="10"/>
      <c r="H21" s="10"/>
      <c r="I21" s="10"/>
      <c r="J21" s="10"/>
      <c r="K21" s="10" t="s">
        <v>15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ht="14.25">
      <c r="A22" s="10"/>
      <c r="B22" s="10" t="s">
        <v>16</v>
      </c>
      <c r="C22" s="10"/>
      <c r="D22" s="10"/>
      <c r="E22" s="10"/>
      <c r="F22" s="10"/>
      <c r="G22" s="10"/>
      <c r="H22" s="10"/>
      <c r="I22" s="10"/>
      <c r="J22" s="10"/>
      <c r="K22" s="10" t="s">
        <v>25</v>
      </c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ht="14.25">
      <c r="A23" s="10"/>
      <c r="B23" s="10" t="s">
        <v>24</v>
      </c>
      <c r="C23" s="10"/>
      <c r="D23" s="10"/>
      <c r="E23" s="10"/>
      <c r="F23" s="10"/>
      <c r="G23" s="10"/>
      <c r="H23" s="10"/>
      <c r="I23" s="10"/>
      <c r="J23" s="10"/>
      <c r="K23" s="10" t="s">
        <v>23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</sheetData>
  <mergeCells count="13">
    <mergeCell ref="D7:F7"/>
    <mergeCell ref="A3:AP3"/>
    <mergeCell ref="A4:AP4"/>
    <mergeCell ref="G7:K7"/>
    <mergeCell ref="AN7:AP7"/>
    <mergeCell ref="A7:A8"/>
    <mergeCell ref="B7:B8"/>
    <mergeCell ref="C7:C8"/>
    <mergeCell ref="L7:S7"/>
    <mergeCell ref="AF7:AM7"/>
    <mergeCell ref="W7:AA7"/>
    <mergeCell ref="AB7:AE7"/>
    <mergeCell ref="T7:V7"/>
  </mergeCells>
  <printOptions horizontalCentered="1"/>
  <pageMargins left="0.1968503937007874" right="0.1968503937007874" top="0.5905511811023623" bottom="0.5905511811023623" header="0.5118110236220472" footer="0.5118110236220472"/>
  <pageSetup horizontalDpi="1200" verticalDpi="12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E23"/>
  <sheetViews>
    <sheetView tabSelected="1" zoomScale="75" zoomScaleNormal="75" workbookViewId="0" topLeftCell="A1">
      <selection activeCell="L5" sqref="L5"/>
    </sheetView>
  </sheetViews>
  <sheetFormatPr defaultColWidth="9.00390625" defaultRowHeight="12.75"/>
  <cols>
    <col min="1" max="1" width="6.00390625" style="0" customWidth="1"/>
    <col min="2" max="2" width="6.25390625" style="0" customWidth="1"/>
    <col min="3" max="3" width="6.00390625" style="0" customWidth="1"/>
    <col min="4" max="4" width="6.75390625" style="0" customWidth="1"/>
    <col min="5" max="5" width="7.00390625" style="0" customWidth="1"/>
    <col min="6" max="6" width="9.125" style="0" customWidth="1"/>
    <col min="7" max="7" width="5.125" style="0" customWidth="1"/>
    <col min="8" max="8" width="5.625" style="0" customWidth="1"/>
    <col min="9" max="9" width="5.75390625" style="0" customWidth="1"/>
    <col min="10" max="11" width="5.375" style="0" customWidth="1"/>
    <col min="12" max="12" width="8.625" style="0" customWidth="1"/>
    <col min="13" max="14" width="6.625" style="0" customWidth="1"/>
    <col min="15" max="15" width="4.875" style="0" customWidth="1"/>
    <col min="16" max="16" width="5.75390625" style="0" customWidth="1"/>
    <col min="17" max="17" width="6.625" style="0" customWidth="1"/>
    <col min="18" max="18" width="7.625" style="0" customWidth="1"/>
    <col min="19" max="20" width="6.625" style="0" customWidth="1"/>
    <col min="21" max="21" width="6.00390625" style="0" customWidth="1"/>
    <col min="22" max="22" width="6.625" style="0" customWidth="1"/>
    <col min="23" max="23" width="5.625" style="0" customWidth="1"/>
    <col min="24" max="24" width="5.25390625" style="0" customWidth="1"/>
    <col min="25" max="25" width="6.875" style="0" customWidth="1"/>
    <col min="26" max="26" width="5.625" style="0" customWidth="1"/>
    <col min="27" max="27" width="6.00390625" style="0" bestFit="1" customWidth="1"/>
    <col min="28" max="28" width="5.125" style="0" customWidth="1"/>
    <col min="29" max="29" width="5.00390625" style="0" customWidth="1"/>
    <col min="30" max="30" width="5.625" style="0" customWidth="1"/>
  </cols>
  <sheetData>
    <row r="3" spans="1:30" ht="20.25">
      <c r="A3" s="57" t="s">
        <v>68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</row>
    <row r="4" spans="1:30" ht="18.75">
      <c r="A4" s="59" t="s">
        <v>67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</row>
    <row r="5" spans="17:22" ht="12.75">
      <c r="Q5" s="5"/>
      <c r="R5" s="5"/>
      <c r="S5" s="5"/>
      <c r="T5" s="5"/>
      <c r="U5" s="5"/>
      <c r="V5" s="5"/>
    </row>
    <row r="6" ht="13.5" thickBot="1"/>
    <row r="7" spans="1:30" ht="24" customHeight="1" thickBot="1" thickTop="1">
      <c r="A7" s="77" t="s">
        <v>0</v>
      </c>
      <c r="B7" s="81" t="s">
        <v>1</v>
      </c>
      <c r="C7" s="82" t="s">
        <v>2</v>
      </c>
      <c r="D7" s="60" t="s">
        <v>26</v>
      </c>
      <c r="E7" s="55"/>
      <c r="F7" s="55"/>
      <c r="G7" s="73" t="s">
        <v>7</v>
      </c>
      <c r="H7" s="60"/>
      <c r="I7" s="60"/>
      <c r="J7" s="60"/>
      <c r="K7" s="74"/>
      <c r="L7" s="71" t="s">
        <v>64</v>
      </c>
      <c r="M7" s="49"/>
      <c r="N7" s="49"/>
      <c r="O7" s="49"/>
      <c r="P7" s="49"/>
      <c r="Q7" s="49"/>
      <c r="R7" s="50"/>
      <c r="S7" s="69"/>
      <c r="T7" s="54" t="s">
        <v>8</v>
      </c>
      <c r="U7" s="54"/>
      <c r="V7" s="54"/>
      <c r="W7" s="52" t="s">
        <v>3</v>
      </c>
      <c r="X7" s="53"/>
      <c r="Y7" s="53"/>
      <c r="Z7" s="53"/>
      <c r="AA7" s="53"/>
      <c r="AB7" s="53"/>
      <c r="AC7" s="53"/>
      <c r="AD7" s="66"/>
    </row>
    <row r="8" spans="1:30" ht="129" customHeight="1" thickBot="1" thickTop="1">
      <c r="A8" s="78"/>
      <c r="B8" s="83"/>
      <c r="C8" s="84"/>
      <c r="D8" s="80" t="s">
        <v>35</v>
      </c>
      <c r="E8" s="13" t="s">
        <v>36</v>
      </c>
      <c r="F8" s="13" t="s">
        <v>19</v>
      </c>
      <c r="G8" s="75" t="s">
        <v>37</v>
      </c>
      <c r="H8" s="2" t="s">
        <v>18</v>
      </c>
      <c r="I8" s="2" t="s">
        <v>19</v>
      </c>
      <c r="J8" s="2" t="s">
        <v>6</v>
      </c>
      <c r="K8" s="76" t="s">
        <v>20</v>
      </c>
      <c r="L8" s="72" t="s">
        <v>38</v>
      </c>
      <c r="M8" s="2" t="s">
        <v>39</v>
      </c>
      <c r="N8" s="2" t="s">
        <v>63</v>
      </c>
      <c r="O8" s="2" t="s">
        <v>39</v>
      </c>
      <c r="P8" s="2" t="s">
        <v>40</v>
      </c>
      <c r="Q8" s="2" t="s">
        <v>21</v>
      </c>
      <c r="R8" s="2" t="s">
        <v>41</v>
      </c>
      <c r="S8" s="70" t="s">
        <v>22</v>
      </c>
      <c r="T8" s="4" t="s">
        <v>42</v>
      </c>
      <c r="U8" s="4" t="s">
        <v>43</v>
      </c>
      <c r="V8" s="4" t="s">
        <v>44</v>
      </c>
      <c r="W8" s="7" t="s">
        <v>54</v>
      </c>
      <c r="X8" s="4" t="s">
        <v>55</v>
      </c>
      <c r="Y8" s="4" t="s">
        <v>56</v>
      </c>
      <c r="Z8" s="4" t="s">
        <v>40</v>
      </c>
      <c r="AA8" s="4" t="s">
        <v>57</v>
      </c>
      <c r="AB8" s="4" t="s">
        <v>41</v>
      </c>
      <c r="AC8" s="4" t="s">
        <v>58</v>
      </c>
      <c r="AD8" s="4" t="s">
        <v>59</v>
      </c>
    </row>
    <row r="9" spans="1:30" s="48" customFormat="1" ht="39.75" customHeight="1" thickTop="1">
      <c r="A9" s="85" t="s">
        <v>27</v>
      </c>
      <c r="B9" s="15">
        <v>288</v>
      </c>
      <c r="C9" s="17">
        <v>97</v>
      </c>
      <c r="D9" s="32">
        <v>64</v>
      </c>
      <c r="E9" s="16">
        <v>2</v>
      </c>
      <c r="F9" s="28">
        <v>7</v>
      </c>
      <c r="G9" s="15">
        <v>4</v>
      </c>
      <c r="H9" s="16">
        <v>16</v>
      </c>
      <c r="I9" s="16">
        <v>8</v>
      </c>
      <c r="J9" s="16">
        <v>23</v>
      </c>
      <c r="K9" s="17">
        <v>5</v>
      </c>
      <c r="L9" s="32">
        <f>5239+6539</f>
        <v>11778</v>
      </c>
      <c r="M9" s="16">
        <f>122+1999</f>
        <v>2121</v>
      </c>
      <c r="N9" s="16">
        <v>0</v>
      </c>
      <c r="O9" s="16">
        <v>0</v>
      </c>
      <c r="P9" s="16">
        <v>0</v>
      </c>
      <c r="Q9" s="16">
        <f>327+391</f>
        <v>718</v>
      </c>
      <c r="R9" s="16">
        <v>25</v>
      </c>
      <c r="S9" s="28">
        <f>116+214</f>
        <v>330</v>
      </c>
      <c r="T9" s="15">
        <v>39</v>
      </c>
      <c r="U9" s="16">
        <v>0</v>
      </c>
      <c r="V9" s="17">
        <v>0</v>
      </c>
      <c r="W9" s="15">
        <v>6</v>
      </c>
      <c r="X9" s="16">
        <v>1</v>
      </c>
      <c r="Y9" s="16">
        <v>260</v>
      </c>
      <c r="Z9" s="16">
        <v>0</v>
      </c>
      <c r="AA9" s="16">
        <v>0</v>
      </c>
      <c r="AB9" s="16">
        <v>0</v>
      </c>
      <c r="AC9" s="16">
        <v>181</v>
      </c>
      <c r="AD9" s="17">
        <v>2</v>
      </c>
    </row>
    <row r="10" spans="1:30" s="48" customFormat="1" ht="39.75" customHeight="1">
      <c r="A10" s="86" t="s">
        <v>34</v>
      </c>
      <c r="B10" s="18">
        <v>214</v>
      </c>
      <c r="C10" s="20">
        <v>116</v>
      </c>
      <c r="D10" s="33">
        <v>69</v>
      </c>
      <c r="E10" s="19">
        <v>0</v>
      </c>
      <c r="F10" s="29">
        <v>0</v>
      </c>
      <c r="G10" s="18">
        <v>1</v>
      </c>
      <c r="H10" s="19">
        <v>14</v>
      </c>
      <c r="I10" s="19">
        <v>4</v>
      </c>
      <c r="J10" s="19">
        <v>15</v>
      </c>
      <c r="K10" s="20">
        <v>4</v>
      </c>
      <c r="L10" s="33">
        <f>10417+9845</f>
        <v>20262</v>
      </c>
      <c r="M10" s="19">
        <f>265+225</f>
        <v>490</v>
      </c>
      <c r="N10" s="19">
        <f>180+676</f>
        <v>856</v>
      </c>
      <c r="O10" s="19">
        <f>100</f>
        <v>100</v>
      </c>
      <c r="P10" s="19">
        <f>83+430</f>
        <v>513</v>
      </c>
      <c r="Q10" s="19">
        <f>125+360</f>
        <v>485</v>
      </c>
      <c r="R10" s="19">
        <f>185+30</f>
        <v>215</v>
      </c>
      <c r="S10" s="29">
        <f>198+1630</f>
        <v>1828</v>
      </c>
      <c r="T10" s="18">
        <v>0</v>
      </c>
      <c r="U10" s="19">
        <v>0</v>
      </c>
      <c r="V10" s="20">
        <v>0</v>
      </c>
      <c r="W10" s="18">
        <v>10</v>
      </c>
      <c r="X10" s="19">
        <v>7</v>
      </c>
      <c r="Y10" s="19">
        <v>167</v>
      </c>
      <c r="Z10" s="19">
        <v>0</v>
      </c>
      <c r="AA10" s="19">
        <v>71</v>
      </c>
      <c r="AB10" s="19">
        <v>0</v>
      </c>
      <c r="AC10" s="19">
        <v>54</v>
      </c>
      <c r="AD10" s="20">
        <v>0</v>
      </c>
    </row>
    <row r="11" spans="1:31" s="48" customFormat="1" ht="39.75" customHeight="1">
      <c r="A11" s="86" t="s">
        <v>28</v>
      </c>
      <c r="B11" s="18">
        <v>216</v>
      </c>
      <c r="C11" s="20">
        <v>142</v>
      </c>
      <c r="D11" s="33">
        <v>52</v>
      </c>
      <c r="E11" s="19">
        <v>1</v>
      </c>
      <c r="F11" s="29">
        <v>1</v>
      </c>
      <c r="G11" s="18">
        <v>0</v>
      </c>
      <c r="H11" s="19">
        <v>7</v>
      </c>
      <c r="I11" s="19">
        <v>3</v>
      </c>
      <c r="J11" s="19">
        <v>5</v>
      </c>
      <c r="K11" s="20">
        <v>1</v>
      </c>
      <c r="L11" s="33">
        <f>4792+7852</f>
        <v>12644</v>
      </c>
      <c r="M11" s="19">
        <f>153+370</f>
        <v>523</v>
      </c>
      <c r="N11" s="19">
        <f>1156+1924</f>
        <v>3080</v>
      </c>
      <c r="O11" s="19">
        <v>35</v>
      </c>
      <c r="P11" s="19">
        <v>90</v>
      </c>
      <c r="Q11" s="19">
        <f>405+433</f>
        <v>838</v>
      </c>
      <c r="R11" s="19">
        <f>114+230</f>
        <v>344</v>
      </c>
      <c r="S11" s="29">
        <f>683+1391</f>
        <v>2074</v>
      </c>
      <c r="T11" s="18">
        <v>0</v>
      </c>
      <c r="U11" s="33">
        <v>0</v>
      </c>
      <c r="V11" s="67">
        <v>0</v>
      </c>
      <c r="W11" s="18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67">
        <v>0</v>
      </c>
      <c r="AE11" s="47"/>
    </row>
    <row r="12" spans="1:30" s="48" customFormat="1" ht="39.75" customHeight="1">
      <c r="A12" s="86" t="s">
        <v>29</v>
      </c>
      <c r="B12" s="18">
        <v>110</v>
      </c>
      <c r="C12" s="20">
        <v>64</v>
      </c>
      <c r="D12" s="33">
        <v>43</v>
      </c>
      <c r="E12" s="19">
        <v>0</v>
      </c>
      <c r="F12" s="29">
        <v>0</v>
      </c>
      <c r="G12" s="18">
        <v>5</v>
      </c>
      <c r="H12" s="19">
        <v>4</v>
      </c>
      <c r="I12" s="19">
        <v>1</v>
      </c>
      <c r="J12" s="19">
        <v>12</v>
      </c>
      <c r="K12" s="20">
        <v>0</v>
      </c>
      <c r="L12" s="33">
        <f>4068+1867</f>
        <v>5935</v>
      </c>
      <c r="M12" s="19">
        <f>242+297</f>
        <v>539</v>
      </c>
      <c r="N12" s="19">
        <f>206+97</f>
        <v>303</v>
      </c>
      <c r="O12" s="19">
        <f>1</f>
        <v>1</v>
      </c>
      <c r="P12" s="19">
        <v>0</v>
      </c>
      <c r="Q12" s="19">
        <f>136+55</f>
        <v>191</v>
      </c>
      <c r="R12" s="19">
        <f>36</f>
        <v>36</v>
      </c>
      <c r="S12" s="29">
        <f>86+55</f>
        <v>141</v>
      </c>
      <c r="T12" s="18">
        <v>6</v>
      </c>
      <c r="U12" s="19">
        <v>16</v>
      </c>
      <c r="V12" s="20">
        <v>0</v>
      </c>
      <c r="W12" s="18">
        <v>18</v>
      </c>
      <c r="X12" s="19">
        <v>0</v>
      </c>
      <c r="Y12" s="19">
        <v>140</v>
      </c>
      <c r="Z12" s="19">
        <v>0</v>
      </c>
      <c r="AA12" s="19">
        <v>0</v>
      </c>
      <c r="AB12" s="19">
        <v>0</v>
      </c>
      <c r="AC12" s="19">
        <v>0</v>
      </c>
      <c r="AD12" s="20">
        <v>0</v>
      </c>
    </row>
    <row r="13" spans="1:30" s="48" customFormat="1" ht="39.75" customHeight="1">
      <c r="A13" s="86" t="s">
        <v>30</v>
      </c>
      <c r="B13" s="18">
        <v>115</v>
      </c>
      <c r="C13" s="20">
        <v>22</v>
      </c>
      <c r="D13" s="33">
        <v>0</v>
      </c>
      <c r="E13" s="19">
        <v>0</v>
      </c>
      <c r="F13" s="29">
        <v>0</v>
      </c>
      <c r="G13" s="18">
        <v>1</v>
      </c>
      <c r="H13" s="19">
        <v>0</v>
      </c>
      <c r="I13" s="19">
        <v>0</v>
      </c>
      <c r="J13" s="19">
        <v>0</v>
      </c>
      <c r="K13" s="20">
        <v>0</v>
      </c>
      <c r="L13" s="33">
        <f>2895+1475</f>
        <v>4370</v>
      </c>
      <c r="M13" s="19">
        <v>0</v>
      </c>
      <c r="N13" s="19">
        <f>21+6</f>
        <v>27</v>
      </c>
      <c r="O13" s="19">
        <v>0</v>
      </c>
      <c r="P13" s="19">
        <v>0</v>
      </c>
      <c r="Q13" s="19">
        <f>82+35</f>
        <v>117</v>
      </c>
      <c r="R13" s="19">
        <v>0</v>
      </c>
      <c r="S13" s="29">
        <f>46+55</f>
        <v>101</v>
      </c>
      <c r="T13" s="18">
        <v>707</v>
      </c>
      <c r="U13" s="19">
        <v>0</v>
      </c>
      <c r="V13" s="20">
        <v>266</v>
      </c>
      <c r="W13" s="18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20">
        <v>0</v>
      </c>
    </row>
    <row r="14" spans="1:31" s="48" customFormat="1" ht="39.75" customHeight="1">
      <c r="A14" s="87" t="s">
        <v>31</v>
      </c>
      <c r="B14" s="18">
        <v>208</v>
      </c>
      <c r="C14" s="20">
        <v>109</v>
      </c>
      <c r="D14" s="33">
        <v>34</v>
      </c>
      <c r="E14" s="19">
        <v>0</v>
      </c>
      <c r="F14" s="29">
        <v>6</v>
      </c>
      <c r="G14" s="18">
        <v>0</v>
      </c>
      <c r="H14" s="19">
        <v>1</v>
      </c>
      <c r="I14" s="19">
        <v>0</v>
      </c>
      <c r="J14" s="19">
        <v>11</v>
      </c>
      <c r="K14" s="20">
        <v>0</v>
      </c>
      <c r="L14" s="33">
        <f>3806+2441</f>
        <v>6247</v>
      </c>
      <c r="M14" s="19">
        <f>59+181</f>
        <v>240</v>
      </c>
      <c r="N14" s="19">
        <f>105+16</f>
        <v>121</v>
      </c>
      <c r="O14" s="19">
        <v>36</v>
      </c>
      <c r="P14" s="19">
        <f>34+16</f>
        <v>50</v>
      </c>
      <c r="Q14" s="19">
        <f>181+127</f>
        <v>308</v>
      </c>
      <c r="R14" s="19">
        <f>174+268</f>
        <v>442</v>
      </c>
      <c r="S14" s="29">
        <f>52+156</f>
        <v>208</v>
      </c>
      <c r="T14" s="18">
        <v>112</v>
      </c>
      <c r="U14" s="19">
        <v>0</v>
      </c>
      <c r="V14" s="20">
        <v>10</v>
      </c>
      <c r="W14" s="18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20">
        <v>0</v>
      </c>
      <c r="AE14" s="47"/>
    </row>
    <row r="15" spans="1:30" s="48" customFormat="1" ht="39.75" customHeight="1">
      <c r="A15" s="89" t="s">
        <v>32</v>
      </c>
      <c r="B15" s="18">
        <v>97</v>
      </c>
      <c r="C15" s="20">
        <v>53</v>
      </c>
      <c r="D15" s="33">
        <v>19</v>
      </c>
      <c r="E15" s="19">
        <v>0</v>
      </c>
      <c r="F15" s="29">
        <v>6</v>
      </c>
      <c r="G15" s="18">
        <v>1</v>
      </c>
      <c r="H15" s="19">
        <v>10</v>
      </c>
      <c r="I15" s="19">
        <v>0</v>
      </c>
      <c r="J15" s="19">
        <v>10</v>
      </c>
      <c r="K15" s="20">
        <v>1</v>
      </c>
      <c r="L15" s="33">
        <f>1862+1774</f>
        <v>3636</v>
      </c>
      <c r="M15" s="19">
        <f>190+321</f>
        <v>511</v>
      </c>
      <c r="N15" s="19">
        <f>46+105</f>
        <v>151</v>
      </c>
      <c r="O15" s="19">
        <f>5+27</f>
        <v>32</v>
      </c>
      <c r="P15" s="19">
        <v>0</v>
      </c>
      <c r="Q15" s="19">
        <f>58+29</f>
        <v>87</v>
      </c>
      <c r="R15" s="19">
        <f>31+7</f>
        <v>38</v>
      </c>
      <c r="S15" s="29">
        <f>36+130</f>
        <v>166</v>
      </c>
      <c r="T15" s="18">
        <v>21</v>
      </c>
      <c r="U15" s="19">
        <v>0</v>
      </c>
      <c r="V15" s="20">
        <v>1</v>
      </c>
      <c r="W15" s="18">
        <v>5</v>
      </c>
      <c r="X15" s="19">
        <v>3</v>
      </c>
      <c r="Y15" s="19">
        <v>265</v>
      </c>
      <c r="Z15" s="19">
        <v>0</v>
      </c>
      <c r="AA15" s="19">
        <v>1</v>
      </c>
      <c r="AB15" s="19">
        <v>0</v>
      </c>
      <c r="AC15" s="19">
        <v>23</v>
      </c>
      <c r="AD15" s="20">
        <v>0</v>
      </c>
    </row>
    <row r="16" spans="1:30" s="48" customFormat="1" ht="39.75" customHeight="1" thickBot="1">
      <c r="A16" s="88" t="s">
        <v>33</v>
      </c>
      <c r="B16" s="21">
        <v>230</v>
      </c>
      <c r="C16" s="68">
        <v>124</v>
      </c>
      <c r="D16" s="34">
        <v>22</v>
      </c>
      <c r="E16" s="22">
        <v>2</v>
      </c>
      <c r="F16" s="30">
        <v>3</v>
      </c>
      <c r="G16" s="21">
        <v>4</v>
      </c>
      <c r="H16" s="22">
        <v>7</v>
      </c>
      <c r="I16" s="22">
        <v>1</v>
      </c>
      <c r="J16" s="22">
        <v>14</v>
      </c>
      <c r="K16" s="68">
        <v>1</v>
      </c>
      <c r="L16" s="34">
        <f>15632+10646</f>
        <v>26278</v>
      </c>
      <c r="M16" s="22">
        <f>130+755</f>
        <v>885</v>
      </c>
      <c r="N16" s="22">
        <f>1172+1423</f>
        <v>2595</v>
      </c>
      <c r="O16" s="22">
        <v>0</v>
      </c>
      <c r="P16" s="22">
        <v>304</v>
      </c>
      <c r="Q16" s="22">
        <f>376+275</f>
        <v>651</v>
      </c>
      <c r="R16" s="22">
        <f>387+513</f>
        <v>900</v>
      </c>
      <c r="S16" s="30">
        <f>605+1575</f>
        <v>2180</v>
      </c>
      <c r="T16" s="21">
        <v>192</v>
      </c>
      <c r="U16" s="22">
        <v>1</v>
      </c>
      <c r="V16" s="68">
        <v>107</v>
      </c>
      <c r="W16" s="21">
        <v>111</v>
      </c>
      <c r="X16" s="22">
        <v>106</v>
      </c>
      <c r="Y16" s="22">
        <v>2674</v>
      </c>
      <c r="Z16" s="22">
        <v>53</v>
      </c>
      <c r="AA16" s="22">
        <v>609</v>
      </c>
      <c r="AB16" s="22">
        <v>157</v>
      </c>
      <c r="AC16" s="22">
        <v>589</v>
      </c>
      <c r="AD16" s="68">
        <v>4</v>
      </c>
    </row>
    <row r="17" spans="1:30" s="48" customFormat="1" ht="60" customHeight="1" thickBot="1" thickTop="1">
      <c r="A17" s="79" t="s">
        <v>5</v>
      </c>
      <c r="B17" s="25">
        <f aca="true" t="shared" si="0" ref="B17:AD17">SUM(B9:B16)</f>
        <v>1478</v>
      </c>
      <c r="C17" s="27">
        <f t="shared" si="0"/>
        <v>727</v>
      </c>
      <c r="D17" s="35">
        <f t="shared" si="0"/>
        <v>303</v>
      </c>
      <c r="E17" s="26">
        <f t="shared" si="0"/>
        <v>5</v>
      </c>
      <c r="F17" s="31">
        <f t="shared" si="0"/>
        <v>23</v>
      </c>
      <c r="G17" s="25">
        <f t="shared" si="0"/>
        <v>16</v>
      </c>
      <c r="H17" s="26">
        <f t="shared" si="0"/>
        <v>59</v>
      </c>
      <c r="I17" s="26">
        <f t="shared" si="0"/>
        <v>17</v>
      </c>
      <c r="J17" s="26">
        <f t="shared" si="0"/>
        <v>90</v>
      </c>
      <c r="K17" s="27">
        <f t="shared" si="0"/>
        <v>12</v>
      </c>
      <c r="L17" s="35">
        <f t="shared" si="0"/>
        <v>91150</v>
      </c>
      <c r="M17" s="26">
        <f t="shared" si="0"/>
        <v>5309</v>
      </c>
      <c r="N17" s="26">
        <f t="shared" si="0"/>
        <v>7133</v>
      </c>
      <c r="O17" s="26">
        <f t="shared" si="0"/>
        <v>204</v>
      </c>
      <c r="P17" s="26">
        <f t="shared" si="0"/>
        <v>957</v>
      </c>
      <c r="Q17" s="26">
        <f t="shared" si="0"/>
        <v>3395</v>
      </c>
      <c r="R17" s="26">
        <f t="shared" si="0"/>
        <v>2000</v>
      </c>
      <c r="S17" s="31">
        <f t="shared" si="0"/>
        <v>7028</v>
      </c>
      <c r="T17" s="25">
        <f t="shared" si="0"/>
        <v>1077</v>
      </c>
      <c r="U17" s="26">
        <f t="shared" si="0"/>
        <v>17</v>
      </c>
      <c r="V17" s="27">
        <f t="shared" si="0"/>
        <v>384</v>
      </c>
      <c r="W17" s="25">
        <f t="shared" si="0"/>
        <v>150</v>
      </c>
      <c r="X17" s="26">
        <f t="shared" si="0"/>
        <v>117</v>
      </c>
      <c r="Y17" s="26">
        <f t="shared" si="0"/>
        <v>3506</v>
      </c>
      <c r="Z17" s="26">
        <f t="shared" si="0"/>
        <v>53</v>
      </c>
      <c r="AA17" s="26">
        <f t="shared" si="0"/>
        <v>681</v>
      </c>
      <c r="AB17" s="26">
        <f t="shared" si="0"/>
        <v>157</v>
      </c>
      <c r="AC17" s="26">
        <f t="shared" si="0"/>
        <v>847</v>
      </c>
      <c r="AD17" s="27">
        <f t="shared" si="0"/>
        <v>6</v>
      </c>
    </row>
    <row r="18" ht="13.5" thickTop="1"/>
    <row r="19" ht="15">
      <c r="B19" s="11" t="s">
        <v>12</v>
      </c>
    </row>
    <row r="20" spans="2:31" ht="14.25">
      <c r="B20" s="10" t="s">
        <v>14</v>
      </c>
      <c r="C20" s="10"/>
      <c r="D20" s="10"/>
      <c r="E20" s="10"/>
      <c r="F20" s="10"/>
      <c r="G20" s="10"/>
      <c r="H20" s="10"/>
      <c r="I20" s="10"/>
      <c r="J20" s="10"/>
      <c r="K20" s="10" t="s">
        <v>17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ht="14.25">
      <c r="A21" s="10"/>
      <c r="B21" s="10" t="s">
        <v>13</v>
      </c>
      <c r="C21" s="10"/>
      <c r="D21" s="10"/>
      <c r="E21" s="10"/>
      <c r="F21" s="10"/>
      <c r="G21" s="10"/>
      <c r="H21" s="10"/>
      <c r="I21" s="10"/>
      <c r="J21" s="10"/>
      <c r="K21" s="10" t="s">
        <v>15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ht="14.25">
      <c r="A22" s="10"/>
      <c r="B22" s="10" t="s">
        <v>16</v>
      </c>
      <c r="C22" s="10"/>
      <c r="D22" s="10"/>
      <c r="E22" s="10"/>
      <c r="F22" s="10"/>
      <c r="G22" s="10"/>
      <c r="H22" s="10"/>
      <c r="I22" s="10"/>
      <c r="J22" s="10"/>
      <c r="K22" s="10" t="s">
        <v>25</v>
      </c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14.25">
      <c r="A23" s="10"/>
      <c r="B23" s="10" t="s">
        <v>24</v>
      </c>
      <c r="C23" s="10"/>
      <c r="D23" s="10"/>
      <c r="E23" s="10"/>
      <c r="F23" s="10"/>
      <c r="G23" s="10"/>
      <c r="H23" s="10"/>
      <c r="I23" s="10"/>
      <c r="J23" s="10"/>
      <c r="K23" s="10" t="s">
        <v>23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</sheetData>
  <mergeCells count="10">
    <mergeCell ref="T7:V7"/>
    <mergeCell ref="D7:F7"/>
    <mergeCell ref="A3:AD3"/>
    <mergeCell ref="A4:AD4"/>
    <mergeCell ref="G7:K7"/>
    <mergeCell ref="A7:A8"/>
    <mergeCell ref="B7:B8"/>
    <mergeCell ref="C7:C8"/>
    <mergeCell ref="L7:S7"/>
    <mergeCell ref="W7:AD7"/>
  </mergeCells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HelenaH</cp:lastModifiedBy>
  <cp:lastPrinted>2008-09-10T07:58:46Z</cp:lastPrinted>
  <dcterms:created xsi:type="dcterms:W3CDTF">1997-01-24T11:07:25Z</dcterms:created>
  <dcterms:modified xsi:type="dcterms:W3CDTF">2008-09-10T07:59:40Z</dcterms:modified>
  <cp:category/>
  <cp:version/>
  <cp:contentType/>
  <cp:contentStatus/>
</cp:coreProperties>
</file>