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Podľa subjektov" sheetId="3" r:id="rId3"/>
  </sheets>
  <definedNames/>
  <calcPr fullCalcOnLoad="1"/>
</workbook>
</file>

<file path=xl/sharedStrings.xml><?xml version="1.0" encoding="utf-8"?>
<sst xmlns="http://schemas.openxmlformats.org/spreadsheetml/2006/main" count="224" uniqueCount="98">
  <si>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</si>
  <si>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</si>
  <si>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</si>
  <si>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</si>
  <si>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</si>
  <si>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</si>
  <si>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</si>
  <si>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</si>
  <si>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</si>
  <si>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</si>
  <si>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</si>
  <si>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</si>
  <si>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</si>
  <si>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</si>
  <si>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</si>
  <si>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</si>
  <si>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</si>
  <si>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</si>
  <si>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</si>
  <si>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</si>
  <si>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</si>
  <si>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</si>
  <si>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</si>
  <si>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</si>
  <si>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</si>
  <si>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</si>
  <si>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</si>
  <si>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</si>
  <si>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</si>
  <si>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</si>
  <si>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</si>
  <si>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</si>
  <si>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Počet výrobkov s nedostatkami v DZ</t>
  </si>
  <si>
    <t>VÝSLEDKY KONTROL PRI PRECHODE NA EURO  - PODĽA KRAJOV</t>
  </si>
  <si>
    <t>Predaj cez katalóg</t>
  </si>
  <si>
    <t>Nedostatky odstránené na mieste</t>
  </si>
  <si>
    <t>Kontrola reklamných letákov</t>
  </si>
  <si>
    <t>Predaj výrobkov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</si>
  <si>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</si>
  <si>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</si>
  <si>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</si>
  <si>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</si>
  <si>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</si>
  <si>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</si>
  <si>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</si>
  <si>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</si>
  <si>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</si>
  <si>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</si>
  <si>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</si>
  <si>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</si>
  <si>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</si>
  <si>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</si>
  <si>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</si>
  <si>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</si>
  <si>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</si>
  <si>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</si>
  <si>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</si>
  <si>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reklamných letákov</t>
  </si>
  <si>
    <t>Počet reklam.letákov s nedostatkami</t>
  </si>
  <si>
    <t>Počet kontrolovaných produktov v reklame</t>
  </si>
  <si>
    <t>Nesprávny prepočet u PC</t>
  </si>
  <si>
    <t>Nesprávny prepočet u JC</t>
  </si>
  <si>
    <t>Počet reklam.letákov bez KK</t>
  </si>
  <si>
    <t>Počet kontrolov.cien</t>
  </si>
  <si>
    <t>Počet zvýšených cien</t>
  </si>
  <si>
    <t>Podozrenie na neodôvodnené zvýšenie</t>
  </si>
  <si>
    <t xml:space="preserve">obdobie od 01. 07. 2009 - 31. 08. 2009 </t>
  </si>
  <si>
    <t>VÝSLEDKY KONTROL PRI PRECHODE NA EURO - PODĽA SORTIMENTU</t>
  </si>
  <si>
    <t xml:space="preserve">obdobie od 01.07.2009 do 31.08.2009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</si>
  <si>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</si>
  <si>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</si>
  <si>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</si>
  <si>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</si>
  <si>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</si>
  <si>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</si>
  <si>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</si>
  <si>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</si>
  <si>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</si>
  <si>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</si>
  <si>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</si>
  <si>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 xml:space="preserve">obdobie  01.07.2009 - 31.08.2009 </t>
  </si>
  <si>
    <t>nezverejnený</t>
  </si>
  <si>
    <t>zverejnený nevhodne</t>
  </si>
  <si>
    <t>nesprávny KK</t>
  </si>
  <si>
    <t>Nesprávny prepočet IC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</si>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</sst>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2" borderId="4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" fillId="3" borderId="49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4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vertical="center" textRotation="90" wrapText="1"/>
    </xf>
    <xf numFmtId="0" fontId="1" fillId="3" borderId="47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51" xfId="0" applyFont="1" applyFill="1" applyBorder="1" applyAlignment="1">
      <alignment horizontal="center" vertical="center" textRotation="90" wrapText="1"/>
    </xf>
    <xf numFmtId="0" fontId="2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7" xfId="0" applyFont="1" applyFill="1" applyBorder="1" applyAlignment="1">
      <alignment horizontal="center" vertical="center" textRotation="90" wrapText="1"/>
    </xf>
    <xf numFmtId="0" fontId="1" fillId="4" borderId="58" xfId="0" applyFont="1" applyFill="1" applyBorder="1" applyAlignment="1">
      <alignment horizontal="center" vertical="center" textRotation="90" wrapText="1"/>
    </xf>
    <xf numFmtId="0" fontId="1" fillId="4" borderId="45" xfId="0" applyFont="1" applyFill="1" applyBorder="1" applyAlignment="1">
      <alignment horizontal="center" vertical="center" textRotation="90" wrapText="1"/>
    </xf>
    <xf numFmtId="0" fontId="1" fillId="4" borderId="59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43" xfId="0" applyFont="1" applyFill="1" applyBorder="1" applyAlignment="1">
      <alignment horizontal="center" vertical="center" textRotation="90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46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5" borderId="2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2" xfId="0" applyFill="1" applyBorder="1" applyAlignment="1">
      <alignment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1" fillId="2" borderId="64" xfId="0" applyFont="1" applyFill="1" applyBorder="1" applyAlignment="1">
      <alignment horizontal="center" vertical="center" textRotation="90" wrapText="1"/>
    </xf>
    <xf numFmtId="0" fontId="1" fillId="2" borderId="5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0" fontId="0" fillId="6" borderId="5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ill="1" applyBorder="1" applyAlignment="1">
      <alignment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2" fillId="9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7" fillId="3" borderId="54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3" borderId="6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" fillId="3" borderId="50" xfId="0" applyFont="1" applyFill="1" applyBorder="1" applyAlignment="1">
      <alignment horizontal="center" vertical="center" textRotation="90" wrapText="1"/>
    </xf>
    <xf numFmtId="0" fontId="1" fillId="3" borderId="67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68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7" fillId="4" borderId="59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textRotation="90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68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7" fillId="4" borderId="70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textRotation="90" wrapText="1"/>
    </xf>
    <xf numFmtId="0" fontId="1" fillId="4" borderId="64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 textRotation="90" wrapText="1"/>
    </xf>
    <xf numFmtId="0" fontId="12" fillId="8" borderId="48" xfId="0" applyFont="1" applyFill="1" applyBorder="1" applyAlignment="1">
      <alignment horizontal="center" vertical="center" textRotation="90" wrapText="1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0" fillId="2" borderId="43" xfId="0" applyFill="1" applyBorder="1" applyAlignment="1">
      <alignment/>
    </xf>
    <xf numFmtId="0" fontId="0" fillId="2" borderId="72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73" xfId="0" applyFill="1" applyBorder="1" applyAlignment="1">
      <alignment/>
    </xf>
    <xf numFmtId="0" fontId="1" fillId="2" borderId="74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 textRotation="90" wrapText="1"/>
    </xf>
    <xf numFmtId="0" fontId="1" fillId="2" borderId="76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" fillId="2" borderId="68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2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4" width="6.25390625" style="0" customWidth="1"/>
    <col min="5" max="6" width="4.875" style="0" customWidth="1"/>
    <col min="7" max="7" width="7.375" style="0" customWidth="1"/>
    <col min="8" max="8" width="5.125" style="0" customWidth="1"/>
    <col min="9" max="9" width="5.625" style="0" customWidth="1"/>
    <col min="10" max="10" width="5.75390625" style="0" customWidth="1"/>
    <col min="11" max="12" width="5.375" style="0" customWidth="1"/>
    <col min="14" max="14" width="7.875" style="0" customWidth="1"/>
    <col min="15" max="15" width="7.75390625" style="0" customWidth="1"/>
    <col min="16" max="16" width="6.625" style="0" customWidth="1"/>
    <col min="17" max="17" width="6.375" style="0" customWidth="1"/>
    <col min="18" max="18" width="6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00390625" style="0" customWidth="1"/>
    <col min="26" max="26" width="4.625" style="0" customWidth="1"/>
    <col min="27" max="28" width="4.375" style="0" customWidth="1"/>
    <col min="29" max="29" width="4.75390625" style="0" customWidth="1"/>
    <col min="30" max="30" width="4.625" style="0" customWidth="1"/>
    <col min="31" max="31" width="5.75390625" style="0" customWidth="1"/>
    <col min="32" max="32" width="5.125" style="0" customWidth="1"/>
    <col min="33" max="33" width="5.625" style="0" customWidth="1"/>
    <col min="34" max="34" width="5.25390625" style="0" customWidth="1"/>
    <col min="35" max="36" width="6.2539062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6.625" style="0" customWidth="1"/>
    <col min="42" max="42" width="6.25390625" style="0" customWidth="1"/>
    <col min="43" max="43" width="5.00390625" style="0" customWidth="1"/>
  </cols>
  <sheetData>
    <row r="3" spans="1:43" ht="20.25">
      <c r="A3" s="163" t="s">
        <v>33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4"/>
      <c r="AP3" s="164"/>
      <c r="AQ3" s="164"/>
    </row>
    <row r="4" spans="1:43" ht="18.75">
      <c r="A4" s="165" t="s">
        <v>66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</row>
    <row r="5" spans="1:43" ht="18.75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="44" customFormat="1" ht="12.75" thickBot="1"/>
    <row r="7" spans="1:43" ht="30.75" customHeight="1" thickBot="1" thickTop="1">
      <c r="A7" s="169" t="s">
        <v>0</v>
      </c>
      <c r="B7" s="171" t="s">
        <v>1</v>
      </c>
      <c r="C7" s="173" t="s">
        <v>2</v>
      </c>
      <c r="D7" s="173" t="s">
        <v>35</v>
      </c>
      <c r="E7" s="156" t="s">
        <v>23</v>
      </c>
      <c r="F7" s="156"/>
      <c r="G7" s="157"/>
      <c r="H7" s="166" t="s">
        <v>5</v>
      </c>
      <c r="I7" s="156"/>
      <c r="J7" s="156"/>
      <c r="K7" s="156"/>
      <c r="L7" s="167"/>
      <c r="M7" s="158" t="s">
        <v>37</v>
      </c>
      <c r="N7" s="159"/>
      <c r="O7" s="159"/>
      <c r="P7" s="159"/>
      <c r="Q7" s="159"/>
      <c r="R7" s="159"/>
      <c r="S7" s="159"/>
      <c r="T7" s="159"/>
      <c r="U7" s="160" t="s">
        <v>6</v>
      </c>
      <c r="V7" s="161"/>
      <c r="W7" s="161"/>
      <c r="X7" s="162" t="s">
        <v>34</v>
      </c>
      <c r="Y7" s="162"/>
      <c r="Z7" s="162"/>
      <c r="AA7" s="162"/>
      <c r="AB7" s="162"/>
      <c r="AC7" s="162" t="s">
        <v>7</v>
      </c>
      <c r="AD7" s="162"/>
      <c r="AE7" s="162"/>
      <c r="AF7" s="160"/>
      <c r="AG7" s="160" t="s">
        <v>36</v>
      </c>
      <c r="AH7" s="161"/>
      <c r="AI7" s="161"/>
      <c r="AJ7" s="161"/>
      <c r="AK7" s="161"/>
      <c r="AL7" s="161"/>
      <c r="AM7" s="161"/>
      <c r="AN7" s="168"/>
      <c r="AO7" s="168" t="s">
        <v>8</v>
      </c>
      <c r="AP7" s="162"/>
      <c r="AQ7" s="162"/>
    </row>
    <row r="8" spans="1:43" ht="159.75" customHeight="1" thickBot="1" thickTop="1">
      <c r="A8" s="170"/>
      <c r="B8" s="172"/>
      <c r="C8" s="174"/>
      <c r="D8" s="174"/>
      <c r="E8" s="62" t="s">
        <v>38</v>
      </c>
      <c r="F8" s="63" t="s">
        <v>39</v>
      </c>
      <c r="G8" s="63" t="s">
        <v>16</v>
      </c>
      <c r="H8" s="52" t="s">
        <v>40</v>
      </c>
      <c r="I8" s="52" t="s">
        <v>15</v>
      </c>
      <c r="J8" s="52" t="s">
        <v>16</v>
      </c>
      <c r="K8" s="52" t="s">
        <v>4</v>
      </c>
      <c r="L8" s="63" t="s">
        <v>17</v>
      </c>
      <c r="M8" s="61" t="s">
        <v>41</v>
      </c>
      <c r="N8" s="52" t="s">
        <v>42</v>
      </c>
      <c r="O8" s="52" t="s">
        <v>32</v>
      </c>
      <c r="P8" s="52" t="s">
        <v>42</v>
      </c>
      <c r="Q8" s="52" t="s">
        <v>43</v>
      </c>
      <c r="R8" s="52" t="s">
        <v>18</v>
      </c>
      <c r="S8" s="52" t="s">
        <v>44</v>
      </c>
      <c r="T8" s="53" t="s">
        <v>19</v>
      </c>
      <c r="U8" s="56" t="s">
        <v>45</v>
      </c>
      <c r="V8" s="56" t="s">
        <v>46</v>
      </c>
      <c r="W8" s="56" t="s">
        <v>47</v>
      </c>
      <c r="X8" s="58" t="s">
        <v>48</v>
      </c>
      <c r="Y8" s="56" t="s">
        <v>49</v>
      </c>
      <c r="Z8" s="56" t="s">
        <v>50</v>
      </c>
      <c r="AA8" s="56" t="s">
        <v>51</v>
      </c>
      <c r="AB8" s="59" t="s">
        <v>52</v>
      </c>
      <c r="AC8" s="64" t="s">
        <v>53</v>
      </c>
      <c r="AD8" s="56" t="s">
        <v>54</v>
      </c>
      <c r="AE8" s="56" t="s">
        <v>55</v>
      </c>
      <c r="AF8" s="65" t="s">
        <v>56</v>
      </c>
      <c r="AG8" s="66" t="s">
        <v>57</v>
      </c>
      <c r="AH8" s="56" t="s">
        <v>58</v>
      </c>
      <c r="AI8" s="56" t="s">
        <v>59</v>
      </c>
      <c r="AJ8" s="56" t="s">
        <v>43</v>
      </c>
      <c r="AK8" s="56" t="s">
        <v>60</v>
      </c>
      <c r="AL8" s="56" t="s">
        <v>44</v>
      </c>
      <c r="AM8" s="56" t="s">
        <v>61</v>
      </c>
      <c r="AN8" s="56" t="s">
        <v>62</v>
      </c>
      <c r="AO8" s="67" t="s">
        <v>63</v>
      </c>
      <c r="AP8" s="60" t="s">
        <v>64</v>
      </c>
      <c r="AQ8" s="56" t="s">
        <v>65</v>
      </c>
    </row>
    <row r="9" spans="1:44" s="30" customFormat="1" ht="49.5" customHeight="1" thickBot="1" thickTop="1">
      <c r="A9" s="68" t="s">
        <v>24</v>
      </c>
      <c r="B9" s="7">
        <v>262</v>
      </c>
      <c r="C9" s="8">
        <v>27</v>
      </c>
      <c r="D9" s="45">
        <v>2</v>
      </c>
      <c r="E9" s="7">
        <v>2</v>
      </c>
      <c r="F9" s="8">
        <v>0</v>
      </c>
      <c r="G9" s="9">
        <v>0</v>
      </c>
      <c r="H9" s="24">
        <v>11</v>
      </c>
      <c r="I9" s="8">
        <v>0</v>
      </c>
      <c r="J9" s="8">
        <v>0</v>
      </c>
      <c r="K9" s="31">
        <v>2</v>
      </c>
      <c r="L9" s="32">
        <v>0</v>
      </c>
      <c r="M9" s="37">
        <f>5067+4425</f>
        <v>9492</v>
      </c>
      <c r="N9" s="31">
        <f>130+733</f>
        <v>863</v>
      </c>
      <c r="O9" s="31">
        <f>125+373</f>
        <v>498</v>
      </c>
      <c r="P9" s="31">
        <v>373</v>
      </c>
      <c r="Q9" s="31">
        <f>107+337</f>
        <v>444</v>
      </c>
      <c r="R9" s="31">
        <v>45</v>
      </c>
      <c r="S9" s="31">
        <v>5</v>
      </c>
      <c r="T9" s="35">
        <v>0</v>
      </c>
      <c r="U9" s="37">
        <v>527</v>
      </c>
      <c r="V9" s="31">
        <v>120</v>
      </c>
      <c r="W9" s="32">
        <v>0</v>
      </c>
      <c r="X9" s="7">
        <v>0</v>
      </c>
      <c r="Y9" s="8">
        <v>0</v>
      </c>
      <c r="Z9" s="8">
        <v>0</v>
      </c>
      <c r="AA9" s="8">
        <v>0</v>
      </c>
      <c r="AB9" s="20">
        <v>0</v>
      </c>
      <c r="AC9" s="7">
        <v>0</v>
      </c>
      <c r="AD9" s="8">
        <v>0</v>
      </c>
      <c r="AE9" s="8">
        <v>0</v>
      </c>
      <c r="AF9" s="9">
        <v>0</v>
      </c>
      <c r="AG9" s="7">
        <v>0</v>
      </c>
      <c r="AH9" s="8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40">
        <v>0</v>
      </c>
      <c r="AO9" s="24">
        <v>0</v>
      </c>
      <c r="AP9" s="8">
        <v>0</v>
      </c>
      <c r="AQ9" s="9">
        <v>0</v>
      </c>
      <c r="AR9" s="72"/>
    </row>
    <row r="10" spans="1:43" s="30" customFormat="1" ht="49.5" customHeight="1" thickBot="1" thickTop="1">
      <c r="A10" s="68" t="s">
        <v>31</v>
      </c>
      <c r="B10" s="10">
        <v>134</v>
      </c>
      <c r="C10" s="11">
        <v>10</v>
      </c>
      <c r="D10" s="46">
        <v>2</v>
      </c>
      <c r="E10" s="10">
        <v>0</v>
      </c>
      <c r="F10" s="11">
        <v>0</v>
      </c>
      <c r="G10" s="12">
        <v>0</v>
      </c>
      <c r="H10" s="25">
        <v>6</v>
      </c>
      <c r="I10" s="11">
        <v>0</v>
      </c>
      <c r="J10" s="11">
        <v>0</v>
      </c>
      <c r="K10" s="11">
        <v>0</v>
      </c>
      <c r="L10" s="21">
        <v>0</v>
      </c>
      <c r="M10" s="10">
        <f>2240+1988</f>
        <v>4228</v>
      </c>
      <c r="N10" s="11">
        <f>70+75</f>
        <v>145</v>
      </c>
      <c r="O10" s="11">
        <f>5+8</f>
        <v>13</v>
      </c>
      <c r="P10" s="11">
        <v>0</v>
      </c>
      <c r="Q10" s="11">
        <f>9+94</f>
        <v>103</v>
      </c>
      <c r="R10" s="11">
        <v>34</v>
      </c>
      <c r="S10" s="11">
        <v>115</v>
      </c>
      <c r="T10" s="11">
        <v>10</v>
      </c>
      <c r="U10" s="10">
        <v>505</v>
      </c>
      <c r="V10" s="11">
        <v>0</v>
      </c>
      <c r="W10" s="21">
        <v>0</v>
      </c>
      <c r="X10" s="10">
        <v>0</v>
      </c>
      <c r="Y10" s="11">
        <v>0</v>
      </c>
      <c r="Z10" s="11">
        <v>0</v>
      </c>
      <c r="AA10" s="11">
        <v>0</v>
      </c>
      <c r="AB10" s="21">
        <v>0</v>
      </c>
      <c r="AC10" s="10">
        <v>0</v>
      </c>
      <c r="AD10" s="11">
        <v>0</v>
      </c>
      <c r="AE10" s="11">
        <v>0</v>
      </c>
      <c r="AF10" s="12">
        <v>0</v>
      </c>
      <c r="AG10" s="10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2">
        <v>0</v>
      </c>
      <c r="AO10" s="25">
        <v>663</v>
      </c>
      <c r="AP10" s="11">
        <v>25</v>
      </c>
      <c r="AQ10" s="12">
        <v>0</v>
      </c>
    </row>
    <row r="11" spans="1:43" s="30" customFormat="1" ht="49.5" customHeight="1" thickBot="1" thickTop="1">
      <c r="A11" s="68" t="s">
        <v>25</v>
      </c>
      <c r="B11" s="10">
        <v>136</v>
      </c>
      <c r="C11" s="11">
        <v>24</v>
      </c>
      <c r="D11" s="46">
        <v>0</v>
      </c>
      <c r="E11" s="10">
        <v>0</v>
      </c>
      <c r="F11" s="11">
        <v>0</v>
      </c>
      <c r="G11" s="12">
        <v>0</v>
      </c>
      <c r="H11" s="25">
        <v>7</v>
      </c>
      <c r="I11" s="11">
        <v>0</v>
      </c>
      <c r="J11" s="11">
        <v>0</v>
      </c>
      <c r="K11" s="11">
        <v>0</v>
      </c>
      <c r="L11" s="21">
        <v>0</v>
      </c>
      <c r="M11" s="10">
        <f>2766+3266</f>
        <v>6032</v>
      </c>
      <c r="N11" s="11">
        <f>96+2168</f>
        <v>2264</v>
      </c>
      <c r="O11" s="11">
        <f>138+446</f>
        <v>584</v>
      </c>
      <c r="P11" s="11">
        <v>329</v>
      </c>
      <c r="Q11" s="11">
        <f>41+334</f>
        <v>375</v>
      </c>
      <c r="R11" s="11">
        <f>56+102</f>
        <v>158</v>
      </c>
      <c r="S11" s="11">
        <v>41</v>
      </c>
      <c r="T11" s="11">
        <v>10</v>
      </c>
      <c r="U11" s="10">
        <v>555</v>
      </c>
      <c r="V11" s="11">
        <v>0</v>
      </c>
      <c r="W11" s="21">
        <v>0</v>
      </c>
      <c r="X11" s="10">
        <v>0</v>
      </c>
      <c r="Y11" s="11">
        <v>0</v>
      </c>
      <c r="Z11" s="11">
        <v>0</v>
      </c>
      <c r="AA11" s="11">
        <v>0</v>
      </c>
      <c r="AB11" s="21">
        <v>0</v>
      </c>
      <c r="AC11" s="10">
        <v>0</v>
      </c>
      <c r="AD11" s="11">
        <v>0</v>
      </c>
      <c r="AE11" s="11">
        <v>0</v>
      </c>
      <c r="AF11" s="12">
        <v>0</v>
      </c>
      <c r="AG11" s="10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2">
        <v>0</v>
      </c>
      <c r="AO11" s="25">
        <v>120</v>
      </c>
      <c r="AP11" s="11">
        <v>11</v>
      </c>
      <c r="AQ11" s="12">
        <v>0</v>
      </c>
    </row>
    <row r="12" spans="1:43" s="30" customFormat="1" ht="49.5" customHeight="1" thickBot="1" thickTop="1">
      <c r="A12" s="68" t="s">
        <v>26</v>
      </c>
      <c r="B12" s="10">
        <v>123</v>
      </c>
      <c r="C12" s="11">
        <v>13</v>
      </c>
      <c r="D12" s="46">
        <v>7</v>
      </c>
      <c r="E12" s="10">
        <v>1</v>
      </c>
      <c r="F12" s="11">
        <v>0</v>
      </c>
      <c r="G12" s="12">
        <v>1</v>
      </c>
      <c r="H12" s="25">
        <v>0</v>
      </c>
      <c r="I12" s="11">
        <v>0</v>
      </c>
      <c r="J12" s="11">
        <v>1</v>
      </c>
      <c r="K12" s="11">
        <v>0</v>
      </c>
      <c r="L12" s="21">
        <v>1</v>
      </c>
      <c r="M12" s="10">
        <f>6528+2468</f>
        <v>8996</v>
      </c>
      <c r="N12" s="11">
        <f>177+1059</f>
        <v>1236</v>
      </c>
      <c r="O12" s="11">
        <f>168+8</f>
        <v>176</v>
      </c>
      <c r="P12" s="11">
        <v>8</v>
      </c>
      <c r="Q12" s="11">
        <v>128</v>
      </c>
      <c r="R12" s="11">
        <v>48</v>
      </c>
      <c r="S12" s="11">
        <v>0</v>
      </c>
      <c r="T12" s="11">
        <v>0</v>
      </c>
      <c r="U12" s="10">
        <v>516</v>
      </c>
      <c r="V12" s="11">
        <v>0</v>
      </c>
      <c r="W12" s="21">
        <v>10</v>
      </c>
      <c r="X12" s="10">
        <v>0</v>
      </c>
      <c r="Y12" s="11">
        <v>0</v>
      </c>
      <c r="Z12" s="11">
        <v>0</v>
      </c>
      <c r="AA12" s="11">
        <v>0</v>
      </c>
      <c r="AB12" s="21">
        <v>0</v>
      </c>
      <c r="AC12" s="10">
        <v>0</v>
      </c>
      <c r="AD12" s="11">
        <v>0</v>
      </c>
      <c r="AE12" s="11">
        <v>0</v>
      </c>
      <c r="AF12" s="12">
        <v>0</v>
      </c>
      <c r="AG12" s="10">
        <v>24</v>
      </c>
      <c r="AH12" s="11">
        <v>3</v>
      </c>
      <c r="AI12" s="11">
        <v>1330</v>
      </c>
      <c r="AJ12" s="11">
        <v>0</v>
      </c>
      <c r="AK12" s="11">
        <v>32</v>
      </c>
      <c r="AL12" s="11">
        <v>0</v>
      </c>
      <c r="AM12" s="11">
        <v>0</v>
      </c>
      <c r="AN12" s="12">
        <v>0</v>
      </c>
      <c r="AO12" s="25">
        <v>425</v>
      </c>
      <c r="AP12" s="11">
        <v>0</v>
      </c>
      <c r="AQ12" s="12">
        <v>0</v>
      </c>
    </row>
    <row r="13" spans="1:43" s="30" customFormat="1" ht="49.5" customHeight="1" thickBot="1" thickTop="1">
      <c r="A13" s="68" t="s">
        <v>27</v>
      </c>
      <c r="B13" s="10">
        <v>130</v>
      </c>
      <c r="C13" s="11">
        <v>5</v>
      </c>
      <c r="D13" s="46">
        <v>0</v>
      </c>
      <c r="E13" s="10">
        <v>1</v>
      </c>
      <c r="F13" s="11">
        <v>0</v>
      </c>
      <c r="G13" s="12">
        <v>0</v>
      </c>
      <c r="H13" s="25">
        <v>0</v>
      </c>
      <c r="I13" s="11">
        <v>0</v>
      </c>
      <c r="J13" s="11">
        <v>0</v>
      </c>
      <c r="K13" s="11">
        <v>0</v>
      </c>
      <c r="L13" s="21">
        <v>0</v>
      </c>
      <c r="M13" s="10">
        <f>3301+1392</f>
        <v>4693</v>
      </c>
      <c r="N13" s="11">
        <f>90+26</f>
        <v>116</v>
      </c>
      <c r="O13" s="11">
        <v>4</v>
      </c>
      <c r="P13" s="11">
        <v>0</v>
      </c>
      <c r="Q13" s="11">
        <v>4</v>
      </c>
      <c r="R13" s="11">
        <v>6</v>
      </c>
      <c r="S13" s="11">
        <v>0</v>
      </c>
      <c r="T13" s="11">
        <v>0</v>
      </c>
      <c r="U13" s="10">
        <v>2242</v>
      </c>
      <c r="V13" s="11">
        <v>155</v>
      </c>
      <c r="W13" s="21">
        <v>0</v>
      </c>
      <c r="X13" s="10">
        <v>0</v>
      </c>
      <c r="Y13" s="11">
        <v>0</v>
      </c>
      <c r="Z13" s="11">
        <v>0</v>
      </c>
      <c r="AA13" s="11">
        <v>0</v>
      </c>
      <c r="AB13" s="21">
        <v>0</v>
      </c>
      <c r="AC13" s="10">
        <v>0</v>
      </c>
      <c r="AD13" s="11">
        <v>0</v>
      </c>
      <c r="AE13" s="11">
        <v>0</v>
      </c>
      <c r="AF13" s="12">
        <v>0</v>
      </c>
      <c r="AG13" s="10">
        <v>4</v>
      </c>
      <c r="AH13" s="11">
        <v>0</v>
      </c>
      <c r="AI13" s="11">
        <v>100</v>
      </c>
      <c r="AJ13" s="11">
        <v>0</v>
      </c>
      <c r="AK13" s="11">
        <v>0</v>
      </c>
      <c r="AL13" s="11">
        <v>0</v>
      </c>
      <c r="AM13" s="11">
        <v>0</v>
      </c>
      <c r="AN13" s="12">
        <v>0</v>
      </c>
      <c r="AO13" s="25">
        <v>828</v>
      </c>
      <c r="AP13" s="11">
        <v>18</v>
      </c>
      <c r="AQ13" s="12">
        <v>0</v>
      </c>
    </row>
    <row r="14" spans="1:43" s="30" customFormat="1" ht="49.5" customHeight="1" thickBot="1" thickTop="1">
      <c r="A14" s="69" t="s">
        <v>28</v>
      </c>
      <c r="B14" s="10">
        <v>136</v>
      </c>
      <c r="C14" s="11">
        <v>22</v>
      </c>
      <c r="D14" s="46">
        <v>0</v>
      </c>
      <c r="E14" s="10">
        <v>0</v>
      </c>
      <c r="F14" s="11">
        <v>0</v>
      </c>
      <c r="G14" s="12">
        <v>0</v>
      </c>
      <c r="H14" s="25">
        <v>4</v>
      </c>
      <c r="I14" s="11">
        <v>1</v>
      </c>
      <c r="J14" s="11">
        <v>0</v>
      </c>
      <c r="K14" s="11">
        <v>0</v>
      </c>
      <c r="L14" s="21">
        <v>0</v>
      </c>
      <c r="M14" s="10">
        <f>1379+400</f>
        <v>1779</v>
      </c>
      <c r="N14" s="11">
        <v>0</v>
      </c>
      <c r="O14" s="11">
        <f>22</f>
        <v>22</v>
      </c>
      <c r="P14" s="11">
        <v>0</v>
      </c>
      <c r="Q14" s="11">
        <f>41+11</f>
        <v>52</v>
      </c>
      <c r="R14" s="11">
        <v>0</v>
      </c>
      <c r="S14" s="11">
        <f>51+67</f>
        <v>118</v>
      </c>
      <c r="T14" s="11">
        <v>30</v>
      </c>
      <c r="U14" s="10">
        <v>1248</v>
      </c>
      <c r="V14" s="11">
        <v>108</v>
      </c>
      <c r="W14" s="21">
        <v>0</v>
      </c>
      <c r="X14" s="10">
        <v>0</v>
      </c>
      <c r="Y14" s="11">
        <v>0</v>
      </c>
      <c r="Z14" s="11">
        <v>0</v>
      </c>
      <c r="AA14" s="11">
        <v>0</v>
      </c>
      <c r="AB14" s="21">
        <v>0</v>
      </c>
      <c r="AC14" s="10">
        <v>0</v>
      </c>
      <c r="AD14" s="11">
        <v>0</v>
      </c>
      <c r="AE14" s="11">
        <v>0</v>
      </c>
      <c r="AF14" s="12">
        <v>0</v>
      </c>
      <c r="AG14" s="10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2">
        <v>0</v>
      </c>
      <c r="AO14" s="25">
        <v>118</v>
      </c>
      <c r="AP14" s="11">
        <v>32</v>
      </c>
      <c r="AQ14" s="12">
        <v>0</v>
      </c>
    </row>
    <row r="15" spans="1:43" s="30" customFormat="1" ht="49.5" customHeight="1" thickBot="1" thickTop="1">
      <c r="A15" s="68" t="s">
        <v>29</v>
      </c>
      <c r="B15" s="10">
        <v>305</v>
      </c>
      <c r="C15" s="11">
        <v>60</v>
      </c>
      <c r="D15" s="46">
        <v>12</v>
      </c>
      <c r="E15" s="10">
        <v>0</v>
      </c>
      <c r="F15" s="11">
        <v>0</v>
      </c>
      <c r="G15" s="12">
        <v>0</v>
      </c>
      <c r="H15" s="25">
        <v>6</v>
      </c>
      <c r="I15" s="11">
        <v>1</v>
      </c>
      <c r="J15" s="11">
        <v>1</v>
      </c>
      <c r="K15" s="11">
        <v>2</v>
      </c>
      <c r="L15" s="21">
        <v>0</v>
      </c>
      <c r="M15" s="10">
        <f>7545+7910</f>
        <v>15455</v>
      </c>
      <c r="N15" s="11">
        <f>471+2525</f>
        <v>2996</v>
      </c>
      <c r="O15" s="11">
        <f>186+160</f>
        <v>346</v>
      </c>
      <c r="P15" s="11">
        <v>25</v>
      </c>
      <c r="Q15" s="11">
        <f>75+75</f>
        <v>150</v>
      </c>
      <c r="R15" s="11">
        <v>7</v>
      </c>
      <c r="S15" s="11">
        <f>126+99</f>
        <v>225</v>
      </c>
      <c r="T15" s="11">
        <v>0</v>
      </c>
      <c r="U15" s="10">
        <v>225</v>
      </c>
      <c r="V15" s="11">
        <v>0</v>
      </c>
      <c r="W15" s="21">
        <v>0</v>
      </c>
      <c r="X15" s="10">
        <v>0</v>
      </c>
      <c r="Y15" s="11">
        <v>0</v>
      </c>
      <c r="Z15" s="11">
        <v>0</v>
      </c>
      <c r="AA15" s="11">
        <v>0</v>
      </c>
      <c r="AB15" s="21">
        <v>0</v>
      </c>
      <c r="AC15" s="10">
        <v>0</v>
      </c>
      <c r="AD15" s="11">
        <v>0</v>
      </c>
      <c r="AE15" s="11">
        <v>0</v>
      </c>
      <c r="AF15" s="12">
        <v>0</v>
      </c>
      <c r="AG15" s="10">
        <v>3</v>
      </c>
      <c r="AH15" s="11">
        <v>0</v>
      </c>
      <c r="AI15" s="11">
        <v>291</v>
      </c>
      <c r="AJ15" s="11">
        <v>0</v>
      </c>
      <c r="AK15" s="11">
        <v>0</v>
      </c>
      <c r="AL15" s="11">
        <v>0</v>
      </c>
      <c r="AM15" s="11">
        <v>0</v>
      </c>
      <c r="AN15" s="12">
        <v>0</v>
      </c>
      <c r="AO15" s="25">
        <v>268</v>
      </c>
      <c r="AP15" s="11">
        <v>47</v>
      </c>
      <c r="AQ15" s="12">
        <v>0</v>
      </c>
    </row>
    <row r="16" spans="1:43" s="30" customFormat="1" ht="49.5" customHeight="1" thickBot="1" thickTop="1">
      <c r="A16" s="68" t="s">
        <v>30</v>
      </c>
      <c r="B16" s="13">
        <v>366</v>
      </c>
      <c r="C16" s="14">
        <v>28</v>
      </c>
      <c r="D16" s="47">
        <v>0</v>
      </c>
      <c r="E16" s="13">
        <v>0</v>
      </c>
      <c r="F16" s="14">
        <v>0</v>
      </c>
      <c r="G16" s="39">
        <v>0</v>
      </c>
      <c r="H16" s="26">
        <v>9</v>
      </c>
      <c r="I16" s="14">
        <v>0</v>
      </c>
      <c r="J16" s="14">
        <v>0</v>
      </c>
      <c r="K16" s="33">
        <v>0</v>
      </c>
      <c r="L16" s="34">
        <v>0</v>
      </c>
      <c r="M16" s="38">
        <f>6994+3284</f>
        <v>10278</v>
      </c>
      <c r="N16" s="33">
        <v>75</v>
      </c>
      <c r="O16" s="33">
        <f>195+278</f>
        <v>473</v>
      </c>
      <c r="P16" s="33">
        <v>0</v>
      </c>
      <c r="Q16" s="33">
        <v>45</v>
      </c>
      <c r="R16" s="33">
        <v>85</v>
      </c>
      <c r="S16" s="33">
        <f>187+151</f>
        <v>338</v>
      </c>
      <c r="T16" s="36">
        <v>0</v>
      </c>
      <c r="U16" s="38">
        <v>4957</v>
      </c>
      <c r="V16" s="33">
        <v>9</v>
      </c>
      <c r="W16" s="34">
        <v>54</v>
      </c>
      <c r="X16" s="38">
        <v>0</v>
      </c>
      <c r="Y16" s="14">
        <v>0</v>
      </c>
      <c r="Z16" s="14">
        <v>0</v>
      </c>
      <c r="AA16" s="14">
        <v>0</v>
      </c>
      <c r="AB16" s="22">
        <v>0</v>
      </c>
      <c r="AC16" s="13">
        <v>0</v>
      </c>
      <c r="AD16" s="14">
        <v>0</v>
      </c>
      <c r="AE16" s="14">
        <v>0</v>
      </c>
      <c r="AF16" s="39">
        <v>0</v>
      </c>
      <c r="AG16" s="13">
        <v>11</v>
      </c>
      <c r="AH16" s="14">
        <v>0</v>
      </c>
      <c r="AI16" s="33">
        <v>304</v>
      </c>
      <c r="AJ16" s="33">
        <v>0</v>
      </c>
      <c r="AK16" s="33">
        <v>0</v>
      </c>
      <c r="AL16" s="33">
        <v>0</v>
      </c>
      <c r="AM16" s="33">
        <v>0</v>
      </c>
      <c r="AN16" s="41">
        <v>0</v>
      </c>
      <c r="AO16" s="29">
        <v>541</v>
      </c>
      <c r="AP16" s="15">
        <v>92</v>
      </c>
      <c r="AQ16" s="16">
        <v>0</v>
      </c>
    </row>
    <row r="17" spans="1:43" s="30" customFormat="1" ht="76.5" customHeight="1" thickBot="1" thickTop="1">
      <c r="A17" s="70" t="s">
        <v>3</v>
      </c>
      <c r="B17" s="17">
        <f>SUM(B9:B16)</f>
        <v>1592</v>
      </c>
      <c r="C17" s="18">
        <f>SUM(C9:C16)</f>
        <v>189</v>
      </c>
      <c r="D17" s="23">
        <f>SUM(D9:D16)</f>
        <v>23</v>
      </c>
      <c r="E17" s="17">
        <f aca="true" t="shared" si="0" ref="E17:J17">SUM(E9:E16)</f>
        <v>4</v>
      </c>
      <c r="F17" s="18">
        <f t="shared" si="0"/>
        <v>0</v>
      </c>
      <c r="G17" s="19">
        <f t="shared" si="0"/>
        <v>1</v>
      </c>
      <c r="H17" s="27">
        <f t="shared" si="0"/>
        <v>43</v>
      </c>
      <c r="I17" s="18">
        <f t="shared" si="0"/>
        <v>2</v>
      </c>
      <c r="J17" s="18">
        <f t="shared" si="0"/>
        <v>2</v>
      </c>
      <c r="K17" s="18">
        <f aca="true" t="shared" si="1" ref="K17:W17">SUM(K9:K16)</f>
        <v>4</v>
      </c>
      <c r="L17" s="19">
        <f t="shared" si="1"/>
        <v>1</v>
      </c>
      <c r="M17" s="27">
        <f t="shared" si="1"/>
        <v>60953</v>
      </c>
      <c r="N17" s="18">
        <f t="shared" si="1"/>
        <v>7695</v>
      </c>
      <c r="O17" s="18">
        <f t="shared" si="1"/>
        <v>2116</v>
      </c>
      <c r="P17" s="18">
        <f t="shared" si="1"/>
        <v>735</v>
      </c>
      <c r="Q17" s="18">
        <f t="shared" si="1"/>
        <v>1301</v>
      </c>
      <c r="R17" s="18">
        <f t="shared" si="1"/>
        <v>383</v>
      </c>
      <c r="S17" s="18">
        <f t="shared" si="1"/>
        <v>842</v>
      </c>
      <c r="T17" s="28">
        <f t="shared" si="1"/>
        <v>50</v>
      </c>
      <c r="U17" s="17">
        <f t="shared" si="1"/>
        <v>10775</v>
      </c>
      <c r="V17" s="18">
        <f t="shared" si="1"/>
        <v>392</v>
      </c>
      <c r="W17" s="19">
        <f t="shared" si="1"/>
        <v>64</v>
      </c>
      <c r="X17" s="27">
        <f aca="true" t="shared" si="2" ref="X17:AH17">SUM(X9:X16)</f>
        <v>0</v>
      </c>
      <c r="Y17" s="18">
        <f t="shared" si="2"/>
        <v>0</v>
      </c>
      <c r="Z17" s="18">
        <f t="shared" si="2"/>
        <v>0</v>
      </c>
      <c r="AA17" s="18">
        <f t="shared" si="2"/>
        <v>0</v>
      </c>
      <c r="AB17" s="23">
        <f t="shared" si="2"/>
        <v>0</v>
      </c>
      <c r="AC17" s="17">
        <f t="shared" si="2"/>
        <v>0</v>
      </c>
      <c r="AD17" s="18">
        <f t="shared" si="2"/>
        <v>0</v>
      </c>
      <c r="AE17" s="18">
        <f t="shared" si="2"/>
        <v>0</v>
      </c>
      <c r="AF17" s="19">
        <f t="shared" si="2"/>
        <v>0</v>
      </c>
      <c r="AG17" s="27">
        <f t="shared" si="2"/>
        <v>42</v>
      </c>
      <c r="AH17" s="18">
        <f t="shared" si="2"/>
        <v>3</v>
      </c>
      <c r="AI17" s="18">
        <f aca="true" t="shared" si="3" ref="AI17:AQ17">SUM(AI9:AI16)</f>
        <v>2025</v>
      </c>
      <c r="AJ17" s="18">
        <f t="shared" si="3"/>
        <v>0</v>
      </c>
      <c r="AK17" s="18">
        <f t="shared" si="3"/>
        <v>32</v>
      </c>
      <c r="AL17" s="18">
        <f t="shared" si="3"/>
        <v>0</v>
      </c>
      <c r="AM17" s="18">
        <f t="shared" si="3"/>
        <v>0</v>
      </c>
      <c r="AN17" s="23">
        <f t="shared" si="3"/>
        <v>0</v>
      </c>
      <c r="AO17" s="17">
        <f t="shared" si="3"/>
        <v>2963</v>
      </c>
      <c r="AP17" s="18">
        <f t="shared" si="3"/>
        <v>225</v>
      </c>
      <c r="AQ17" s="19">
        <f t="shared" si="3"/>
        <v>0</v>
      </c>
    </row>
    <row r="18" spans="3:42" ht="16.5" thickTop="1">
      <c r="C18" s="71"/>
      <c r="D18" s="71"/>
      <c r="E18" s="71"/>
      <c r="AJ18" s="71"/>
      <c r="AN18" s="71"/>
      <c r="AP18" s="71"/>
    </row>
    <row r="19" ht="15">
      <c r="B19" s="5" t="s">
        <v>9</v>
      </c>
    </row>
    <row r="20" spans="2:43" ht="14.25">
      <c r="B20" s="4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 t="s">
        <v>14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4.25">
      <c r="A21" s="4"/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 t="s">
        <v>12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4.25">
      <c r="A22" s="4"/>
      <c r="B22" s="4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 t="s">
        <v>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4.25">
      <c r="A23" s="4"/>
      <c r="B23" s="4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4" t="s">
        <v>20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</sheetData>
  <mergeCells count="14">
    <mergeCell ref="A3:AQ3"/>
    <mergeCell ref="A4:AQ4"/>
    <mergeCell ref="H7:L7"/>
    <mergeCell ref="AO7:AQ7"/>
    <mergeCell ref="A7:A8"/>
    <mergeCell ref="B7:B8"/>
    <mergeCell ref="C7:C8"/>
    <mergeCell ref="X7:AB7"/>
    <mergeCell ref="AG7:AN7"/>
    <mergeCell ref="D7:D8"/>
    <mergeCell ref="E7:G7"/>
    <mergeCell ref="M7:T7"/>
    <mergeCell ref="U7:W7"/>
    <mergeCell ref="AC7:AF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25"/>
  <sheetViews>
    <sheetView zoomScale="75" zoomScaleNormal="75" workbookViewId="0" topLeftCell="A1">
      <selection activeCell="A6" sqref="A6:IV6"/>
    </sheetView>
  </sheetViews>
  <sheetFormatPr defaultColWidth="9.00390625" defaultRowHeight="12.75"/>
  <cols>
    <col min="1" max="1" width="15.875" style="0" customWidth="1"/>
    <col min="2" max="2" width="6.625" style="0" customWidth="1"/>
    <col min="3" max="4" width="7.00390625" style="0" customWidth="1"/>
    <col min="5" max="5" width="5.00390625" style="0" customWidth="1"/>
    <col min="6" max="6" width="5.125" style="0" customWidth="1"/>
    <col min="7" max="7" width="7.125" style="0" customWidth="1"/>
    <col min="8" max="8" width="4.875" style="0" customWidth="1"/>
    <col min="9" max="10" width="4.75390625" style="0" customWidth="1"/>
    <col min="11" max="11" width="5.125" style="0" customWidth="1"/>
    <col min="12" max="12" width="5.375" style="0" customWidth="1"/>
    <col min="13" max="13" width="8.625" style="0" customWidth="1"/>
    <col min="14" max="14" width="7.625" style="0" customWidth="1"/>
    <col min="15" max="15" width="8.00390625" style="0" customWidth="1"/>
    <col min="16" max="16" width="6.875" style="0" customWidth="1"/>
    <col min="17" max="17" width="7.25390625" style="0" customWidth="1"/>
    <col min="18" max="18" width="6.125" style="0" customWidth="1"/>
    <col min="19" max="19" width="7.125" style="0" customWidth="1"/>
    <col min="20" max="20" width="6.125" style="0" customWidth="1"/>
    <col min="21" max="21" width="7.625" style="0" customWidth="1"/>
    <col min="22" max="22" width="5.75390625" style="0" customWidth="1"/>
    <col min="23" max="23" width="6.375" style="0" customWidth="1"/>
    <col min="24" max="25" width="5.125" style="0" customWidth="1"/>
    <col min="26" max="26" width="5.375" style="0" customWidth="1"/>
    <col min="27" max="27" width="4.75390625" style="0" customWidth="1"/>
    <col min="28" max="28" width="4.25390625" style="0" customWidth="1"/>
    <col min="29" max="29" width="4.75390625" style="0" bestFit="1" customWidth="1"/>
    <col min="30" max="30" width="5.375" style="0" customWidth="1"/>
    <col min="31" max="31" width="6.125" style="0" customWidth="1"/>
    <col min="32" max="32" width="4.375" style="0" customWidth="1"/>
    <col min="33" max="33" width="5.375" style="0" customWidth="1"/>
    <col min="34" max="34" width="5.125" style="0" customWidth="1"/>
    <col min="35" max="35" width="6.00390625" style="0" customWidth="1"/>
    <col min="36" max="36" width="4.625" style="0" customWidth="1"/>
    <col min="37" max="37" width="4.375" style="0" customWidth="1"/>
    <col min="38" max="38" width="4.625" style="0" customWidth="1"/>
    <col min="39" max="39" width="4.375" style="0" customWidth="1"/>
    <col min="40" max="40" width="5.625" style="0" customWidth="1"/>
    <col min="41" max="42" width="6.25390625" style="0" customWidth="1"/>
    <col min="43" max="43" width="6.125" style="0" customWidth="1"/>
  </cols>
  <sheetData>
    <row r="2" spans="1:43" ht="20.25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</row>
    <row r="3" spans="1:43" ht="17.25" customHeight="1">
      <c r="A3" s="165" t="s">
        <v>68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</row>
    <row r="4" spans="1:32" ht="17.25" customHeight="1">
      <c r="A4" s="4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17.25" customHeight="1">
      <c r="A5" s="4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4:43" ht="13.5" thickBot="1">
      <c r="D6" s="4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31.5" customHeight="1" thickBot="1" thickTop="1">
      <c r="A7" s="77" t="s">
        <v>69</v>
      </c>
      <c r="B7" s="178" t="s">
        <v>1</v>
      </c>
      <c r="C7" s="180" t="s">
        <v>2</v>
      </c>
      <c r="D7" s="184" t="s">
        <v>35</v>
      </c>
      <c r="E7" s="182" t="s">
        <v>23</v>
      </c>
      <c r="F7" s="75"/>
      <c r="G7" s="183"/>
      <c r="H7" s="75" t="s">
        <v>5</v>
      </c>
      <c r="I7" s="75"/>
      <c r="J7" s="75"/>
      <c r="K7" s="75"/>
      <c r="L7" s="76"/>
      <c r="M7" s="79" t="s">
        <v>37</v>
      </c>
      <c r="N7" s="80"/>
      <c r="O7" s="80"/>
      <c r="P7" s="80"/>
      <c r="Q7" s="80"/>
      <c r="R7" s="80"/>
      <c r="S7" s="80"/>
      <c r="T7" s="177"/>
      <c r="U7" s="74" t="s">
        <v>6</v>
      </c>
      <c r="V7" s="74"/>
      <c r="W7" s="74"/>
      <c r="X7" s="97" t="s">
        <v>34</v>
      </c>
      <c r="Y7" s="97"/>
      <c r="Z7" s="97"/>
      <c r="AA7" s="97"/>
      <c r="AB7" s="97"/>
      <c r="AC7" s="176" t="s">
        <v>7</v>
      </c>
      <c r="AD7" s="97"/>
      <c r="AE7" s="97"/>
      <c r="AF7" s="98"/>
      <c r="AG7" s="98" t="s">
        <v>36</v>
      </c>
      <c r="AH7" s="74"/>
      <c r="AI7" s="74"/>
      <c r="AJ7" s="74"/>
      <c r="AK7" s="74"/>
      <c r="AL7" s="74"/>
      <c r="AM7" s="74"/>
      <c r="AN7" s="74"/>
      <c r="AO7" s="97" t="s">
        <v>8</v>
      </c>
      <c r="AP7" s="97"/>
      <c r="AQ7" s="97"/>
    </row>
    <row r="8" spans="1:43" ht="159.75" customHeight="1" thickBot="1" thickTop="1">
      <c r="A8" s="78"/>
      <c r="B8" s="179"/>
      <c r="C8" s="181"/>
      <c r="D8" s="185"/>
      <c r="E8" s="83" t="s">
        <v>38</v>
      </c>
      <c r="F8" s="84" t="s">
        <v>39</v>
      </c>
      <c r="G8" s="85" t="s">
        <v>16</v>
      </c>
      <c r="H8" s="86" t="s">
        <v>40</v>
      </c>
      <c r="I8" s="82" t="s">
        <v>15</v>
      </c>
      <c r="J8" s="82" t="s">
        <v>16</v>
      </c>
      <c r="K8" s="82" t="s">
        <v>4</v>
      </c>
      <c r="L8" s="84" t="s">
        <v>17</v>
      </c>
      <c r="M8" s="81" t="s">
        <v>41</v>
      </c>
      <c r="N8" s="82" t="s">
        <v>42</v>
      </c>
      <c r="O8" s="82" t="s">
        <v>32</v>
      </c>
      <c r="P8" s="82" t="s">
        <v>42</v>
      </c>
      <c r="Q8" s="82" t="s">
        <v>43</v>
      </c>
      <c r="R8" s="82" t="s">
        <v>18</v>
      </c>
      <c r="S8" s="82" t="s">
        <v>44</v>
      </c>
      <c r="T8" s="87" t="s">
        <v>19</v>
      </c>
      <c r="U8" s="88" t="s">
        <v>45</v>
      </c>
      <c r="V8" s="89" t="s">
        <v>46</v>
      </c>
      <c r="W8" s="90" t="s">
        <v>47</v>
      </c>
      <c r="X8" s="91" t="s">
        <v>48</v>
      </c>
      <c r="Y8" s="89" t="s">
        <v>49</v>
      </c>
      <c r="Z8" s="89" t="s">
        <v>50</v>
      </c>
      <c r="AA8" s="89" t="s">
        <v>51</v>
      </c>
      <c r="AB8" s="92" t="s">
        <v>52</v>
      </c>
      <c r="AC8" s="93" t="s">
        <v>53</v>
      </c>
      <c r="AD8" s="89" t="s">
        <v>54</v>
      </c>
      <c r="AE8" s="89" t="s">
        <v>55</v>
      </c>
      <c r="AF8" s="90" t="s">
        <v>56</v>
      </c>
      <c r="AG8" s="94" t="s">
        <v>57</v>
      </c>
      <c r="AH8" s="89" t="s">
        <v>58</v>
      </c>
      <c r="AI8" s="89" t="s">
        <v>59</v>
      </c>
      <c r="AJ8" s="89" t="s">
        <v>43</v>
      </c>
      <c r="AK8" s="89" t="s">
        <v>60</v>
      </c>
      <c r="AL8" s="89" t="s">
        <v>44</v>
      </c>
      <c r="AM8" s="89" t="s">
        <v>61</v>
      </c>
      <c r="AN8" s="90" t="s">
        <v>62</v>
      </c>
      <c r="AO8" s="95" t="s">
        <v>63</v>
      </c>
      <c r="AP8" s="83" t="s">
        <v>64</v>
      </c>
      <c r="AQ8" s="89" t="s">
        <v>65</v>
      </c>
    </row>
    <row r="9" spans="1:43" ht="39.75" customHeight="1" thickBot="1" thickTop="1">
      <c r="A9" s="96" t="s">
        <v>70</v>
      </c>
      <c r="B9" s="99">
        <v>356</v>
      </c>
      <c r="C9" s="99">
        <v>50</v>
      </c>
      <c r="D9" s="100">
        <v>1</v>
      </c>
      <c r="E9" s="101">
        <v>0</v>
      </c>
      <c r="F9" s="99">
        <v>0</v>
      </c>
      <c r="G9" s="102">
        <v>0</v>
      </c>
      <c r="H9" s="103">
        <v>7</v>
      </c>
      <c r="I9" s="99">
        <v>0</v>
      </c>
      <c r="J9" s="99">
        <v>0</v>
      </c>
      <c r="K9" s="99">
        <v>1</v>
      </c>
      <c r="L9" s="100">
        <v>0</v>
      </c>
      <c r="M9" s="101">
        <f>13554+1115</f>
        <v>14669</v>
      </c>
      <c r="N9" s="99">
        <f>974+85</f>
        <v>1059</v>
      </c>
      <c r="O9" s="99">
        <f>343+54</f>
        <v>397</v>
      </c>
      <c r="P9" s="99">
        <f>10</f>
        <v>10</v>
      </c>
      <c r="Q9" s="99">
        <f>68+11</f>
        <v>79</v>
      </c>
      <c r="R9" s="99">
        <v>50</v>
      </c>
      <c r="S9" s="99">
        <f>352+54</f>
        <v>406</v>
      </c>
      <c r="T9" s="102">
        <f>20</f>
        <v>20</v>
      </c>
      <c r="U9" s="104">
        <v>278</v>
      </c>
      <c r="V9" s="99">
        <v>22</v>
      </c>
      <c r="W9" s="100">
        <v>0</v>
      </c>
      <c r="X9" s="101">
        <v>0</v>
      </c>
      <c r="Y9" s="99">
        <v>0</v>
      </c>
      <c r="Z9" s="99">
        <v>0</v>
      </c>
      <c r="AA9" s="99">
        <v>0</v>
      </c>
      <c r="AB9" s="102">
        <v>0</v>
      </c>
      <c r="AC9" s="103">
        <v>0</v>
      </c>
      <c r="AD9" s="100">
        <v>0</v>
      </c>
      <c r="AE9" s="99">
        <v>0</v>
      </c>
      <c r="AF9" s="100">
        <v>0</v>
      </c>
      <c r="AG9" s="101">
        <v>26</v>
      </c>
      <c r="AH9" s="99">
        <v>2</v>
      </c>
      <c r="AI9" s="99">
        <v>1235</v>
      </c>
      <c r="AJ9" s="99">
        <v>0</v>
      </c>
      <c r="AK9" s="99">
        <v>11</v>
      </c>
      <c r="AL9" s="99">
        <v>0</v>
      </c>
      <c r="AM9" s="99">
        <v>0</v>
      </c>
      <c r="AN9" s="100">
        <v>0</v>
      </c>
      <c r="AO9" s="105">
        <v>89</v>
      </c>
      <c r="AP9" s="99">
        <v>12</v>
      </c>
      <c r="AQ9" s="102">
        <v>0</v>
      </c>
    </row>
    <row r="10" spans="1:43" ht="39.75" customHeight="1" thickBot="1" thickTop="1">
      <c r="A10" s="96" t="s">
        <v>71</v>
      </c>
      <c r="B10" s="106">
        <v>674</v>
      </c>
      <c r="C10" s="106">
        <v>73</v>
      </c>
      <c r="D10" s="107">
        <v>15</v>
      </c>
      <c r="E10" s="108">
        <v>2</v>
      </c>
      <c r="F10" s="106">
        <v>0</v>
      </c>
      <c r="G10" s="109">
        <v>1</v>
      </c>
      <c r="H10" s="110">
        <v>10</v>
      </c>
      <c r="I10" s="106">
        <v>1</v>
      </c>
      <c r="J10" s="106">
        <v>2</v>
      </c>
      <c r="K10" s="106">
        <v>0</v>
      </c>
      <c r="L10" s="107">
        <v>1</v>
      </c>
      <c r="M10" s="108">
        <f>29624+4798</f>
        <v>34422</v>
      </c>
      <c r="N10" s="106">
        <f>629+215</f>
        <v>844</v>
      </c>
      <c r="O10" s="106">
        <f>529+274</f>
        <v>803</v>
      </c>
      <c r="P10" s="106">
        <f>4</f>
        <v>4</v>
      </c>
      <c r="Q10" s="106">
        <f>307+119</f>
        <v>426</v>
      </c>
      <c r="R10" s="106">
        <f>191+10</f>
        <v>201</v>
      </c>
      <c r="S10" s="106">
        <f>199+214</f>
        <v>413</v>
      </c>
      <c r="T10" s="109">
        <v>30</v>
      </c>
      <c r="U10" s="110">
        <v>183</v>
      </c>
      <c r="V10" s="106">
        <v>0</v>
      </c>
      <c r="W10" s="107">
        <v>0</v>
      </c>
      <c r="X10" s="108">
        <v>0</v>
      </c>
      <c r="Y10" s="106">
        <v>0</v>
      </c>
      <c r="Z10" s="106">
        <v>0</v>
      </c>
      <c r="AA10" s="106">
        <v>0</v>
      </c>
      <c r="AB10" s="109">
        <v>0</v>
      </c>
      <c r="AC10" s="111">
        <v>0</v>
      </c>
      <c r="AD10" s="106">
        <v>0</v>
      </c>
      <c r="AE10" s="106">
        <v>0</v>
      </c>
      <c r="AF10" s="107">
        <v>0</v>
      </c>
      <c r="AG10" s="108">
        <v>15</v>
      </c>
      <c r="AH10" s="106">
        <v>1</v>
      </c>
      <c r="AI10" s="106">
        <v>728</v>
      </c>
      <c r="AJ10" s="106">
        <v>0</v>
      </c>
      <c r="AK10" s="106">
        <v>21</v>
      </c>
      <c r="AL10" s="106">
        <v>0</v>
      </c>
      <c r="AM10" s="106">
        <v>0</v>
      </c>
      <c r="AN10" s="107">
        <v>0</v>
      </c>
      <c r="AO10" s="112">
        <v>262</v>
      </c>
      <c r="AP10" s="106">
        <v>17</v>
      </c>
      <c r="AQ10" s="109">
        <v>0</v>
      </c>
    </row>
    <row r="11" spans="1:43" ht="45" customHeight="1" thickBot="1" thickTop="1">
      <c r="A11" s="96" t="s">
        <v>72</v>
      </c>
      <c r="B11" s="106">
        <v>425</v>
      </c>
      <c r="C11" s="106">
        <v>56</v>
      </c>
      <c r="D11" s="107">
        <v>4</v>
      </c>
      <c r="E11" s="108">
        <v>2</v>
      </c>
      <c r="F11" s="106">
        <v>0</v>
      </c>
      <c r="G11" s="109">
        <v>0</v>
      </c>
      <c r="H11" s="110">
        <v>26</v>
      </c>
      <c r="I11" s="106">
        <v>1</v>
      </c>
      <c r="J11" s="106">
        <v>0</v>
      </c>
      <c r="K11" s="106">
        <v>2</v>
      </c>
      <c r="L11" s="107">
        <v>0</v>
      </c>
      <c r="M11" s="108">
        <f>391+10319</f>
        <v>10710</v>
      </c>
      <c r="N11" s="106">
        <f>114+5452</f>
        <v>5566</v>
      </c>
      <c r="O11" s="106">
        <v>887</v>
      </c>
      <c r="P11" s="106">
        <v>711</v>
      </c>
      <c r="Q11" s="106">
        <v>775</v>
      </c>
      <c r="R11" s="106">
        <v>132</v>
      </c>
      <c r="S11" s="106">
        <v>15</v>
      </c>
      <c r="T11" s="109">
        <v>0</v>
      </c>
      <c r="U11" s="110">
        <v>6575</v>
      </c>
      <c r="V11" s="106">
        <v>192</v>
      </c>
      <c r="W11" s="107">
        <v>54</v>
      </c>
      <c r="X11" s="108">
        <v>0</v>
      </c>
      <c r="Y11" s="106">
        <v>0</v>
      </c>
      <c r="Z11" s="106">
        <v>0</v>
      </c>
      <c r="AA11" s="106">
        <v>0</v>
      </c>
      <c r="AB11" s="109">
        <v>0</v>
      </c>
      <c r="AC11" s="111">
        <v>0</v>
      </c>
      <c r="AD11" s="106">
        <v>0</v>
      </c>
      <c r="AE11" s="106">
        <v>0</v>
      </c>
      <c r="AF11" s="107">
        <v>0</v>
      </c>
      <c r="AG11" s="108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7">
        <v>0</v>
      </c>
      <c r="AO11" s="112">
        <v>1203</v>
      </c>
      <c r="AP11" s="106">
        <v>115</v>
      </c>
      <c r="AQ11" s="109">
        <v>0</v>
      </c>
    </row>
    <row r="12" spans="1:43" ht="45" customHeight="1" thickBot="1" thickTop="1">
      <c r="A12" s="96" t="s">
        <v>73</v>
      </c>
      <c r="B12" s="106">
        <v>11</v>
      </c>
      <c r="C12" s="106">
        <v>3</v>
      </c>
      <c r="D12" s="107">
        <v>1</v>
      </c>
      <c r="E12" s="108">
        <v>0</v>
      </c>
      <c r="F12" s="106">
        <v>0</v>
      </c>
      <c r="G12" s="109">
        <v>0</v>
      </c>
      <c r="H12" s="110">
        <v>0</v>
      </c>
      <c r="I12" s="106">
        <v>0</v>
      </c>
      <c r="J12" s="106">
        <v>0</v>
      </c>
      <c r="K12" s="106">
        <v>0</v>
      </c>
      <c r="L12" s="107">
        <v>0</v>
      </c>
      <c r="M12" s="108">
        <f>40</f>
        <v>40</v>
      </c>
      <c r="N12" s="106">
        <v>35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9">
        <v>0</v>
      </c>
      <c r="U12" s="110">
        <v>325</v>
      </c>
      <c r="V12" s="106">
        <v>34</v>
      </c>
      <c r="W12" s="107">
        <v>4</v>
      </c>
      <c r="X12" s="108">
        <v>0</v>
      </c>
      <c r="Y12" s="106">
        <v>0</v>
      </c>
      <c r="Z12" s="106">
        <v>0</v>
      </c>
      <c r="AA12" s="106">
        <v>0</v>
      </c>
      <c r="AB12" s="109">
        <v>0</v>
      </c>
      <c r="AC12" s="110">
        <v>0</v>
      </c>
      <c r="AD12" s="106">
        <v>0</v>
      </c>
      <c r="AE12" s="106">
        <v>0</v>
      </c>
      <c r="AF12" s="107">
        <v>0</v>
      </c>
      <c r="AG12" s="108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7">
        <v>0</v>
      </c>
      <c r="AO12" s="112">
        <v>94</v>
      </c>
      <c r="AP12" s="106">
        <v>11</v>
      </c>
      <c r="AQ12" s="109">
        <v>0</v>
      </c>
    </row>
    <row r="13" spans="1:43" ht="52.5" customHeight="1" thickBot="1" thickTop="1">
      <c r="A13" s="96" t="s">
        <v>74</v>
      </c>
      <c r="B13" s="106">
        <v>3</v>
      </c>
      <c r="C13" s="106">
        <v>0</v>
      </c>
      <c r="D13" s="107">
        <v>0</v>
      </c>
      <c r="E13" s="108">
        <v>0</v>
      </c>
      <c r="F13" s="106">
        <v>0</v>
      </c>
      <c r="G13" s="109">
        <v>0</v>
      </c>
      <c r="H13" s="110">
        <v>0</v>
      </c>
      <c r="I13" s="106">
        <v>0</v>
      </c>
      <c r="J13" s="106">
        <v>0</v>
      </c>
      <c r="K13" s="106">
        <v>0</v>
      </c>
      <c r="L13" s="107">
        <v>0</v>
      </c>
      <c r="M13" s="108">
        <v>40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9">
        <v>0</v>
      </c>
      <c r="U13" s="110">
        <v>62</v>
      </c>
      <c r="V13" s="106">
        <v>0</v>
      </c>
      <c r="W13" s="107">
        <v>0</v>
      </c>
      <c r="X13" s="108">
        <v>0</v>
      </c>
      <c r="Y13" s="106">
        <v>0</v>
      </c>
      <c r="Z13" s="106">
        <v>0</v>
      </c>
      <c r="AA13" s="106">
        <v>0</v>
      </c>
      <c r="AB13" s="109">
        <v>0</v>
      </c>
      <c r="AC13" s="110">
        <v>0</v>
      </c>
      <c r="AD13" s="106">
        <v>0</v>
      </c>
      <c r="AE13" s="106">
        <v>0</v>
      </c>
      <c r="AF13" s="107">
        <v>0</v>
      </c>
      <c r="AG13" s="108">
        <v>1</v>
      </c>
      <c r="AH13" s="106">
        <v>0</v>
      </c>
      <c r="AI13" s="106">
        <v>62</v>
      </c>
      <c r="AJ13" s="106">
        <v>0</v>
      </c>
      <c r="AK13" s="106">
        <v>0</v>
      </c>
      <c r="AL13" s="106">
        <v>0</v>
      </c>
      <c r="AM13" s="106">
        <v>0</v>
      </c>
      <c r="AN13" s="107">
        <v>0</v>
      </c>
      <c r="AO13" s="112">
        <v>0</v>
      </c>
      <c r="AP13" s="106">
        <v>0</v>
      </c>
      <c r="AQ13" s="109">
        <v>0</v>
      </c>
    </row>
    <row r="14" spans="1:43" ht="39.75" customHeight="1" thickBot="1" thickTop="1">
      <c r="A14" s="96" t="s">
        <v>75</v>
      </c>
      <c r="B14" s="106">
        <v>122</v>
      </c>
      <c r="C14" s="106">
        <v>7</v>
      </c>
      <c r="D14" s="107">
        <v>2</v>
      </c>
      <c r="E14" s="108">
        <v>0</v>
      </c>
      <c r="F14" s="106">
        <v>0</v>
      </c>
      <c r="G14" s="109">
        <v>0</v>
      </c>
      <c r="H14" s="110">
        <v>0</v>
      </c>
      <c r="I14" s="106">
        <v>0</v>
      </c>
      <c r="J14" s="106">
        <v>0</v>
      </c>
      <c r="K14" s="106">
        <v>1</v>
      </c>
      <c r="L14" s="107">
        <v>0</v>
      </c>
      <c r="M14" s="108">
        <f>922+110</f>
        <v>1032</v>
      </c>
      <c r="N14" s="106">
        <f>151+40</f>
        <v>191</v>
      </c>
      <c r="O14" s="106">
        <v>29</v>
      </c>
      <c r="P14" s="106">
        <v>10</v>
      </c>
      <c r="Q14" s="106">
        <v>21</v>
      </c>
      <c r="R14" s="106">
        <v>0</v>
      </c>
      <c r="S14" s="106">
        <v>8</v>
      </c>
      <c r="T14" s="109">
        <v>0</v>
      </c>
      <c r="U14" s="110">
        <v>3352</v>
      </c>
      <c r="V14" s="106">
        <v>144</v>
      </c>
      <c r="W14" s="107">
        <v>6</v>
      </c>
      <c r="X14" s="108">
        <v>0</v>
      </c>
      <c r="Y14" s="106">
        <v>0</v>
      </c>
      <c r="Z14" s="106">
        <v>0</v>
      </c>
      <c r="AA14" s="106">
        <v>0</v>
      </c>
      <c r="AB14" s="109">
        <v>0</v>
      </c>
      <c r="AC14" s="110">
        <v>0</v>
      </c>
      <c r="AD14" s="106">
        <v>0</v>
      </c>
      <c r="AE14" s="106">
        <v>0</v>
      </c>
      <c r="AF14" s="107">
        <v>0</v>
      </c>
      <c r="AG14" s="108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7">
        <v>0</v>
      </c>
      <c r="AO14" s="112">
        <v>1315</v>
      </c>
      <c r="AP14" s="106">
        <v>70</v>
      </c>
      <c r="AQ14" s="109">
        <v>0</v>
      </c>
    </row>
    <row r="15" spans="1:43" ht="45" customHeight="1" thickBot="1" thickTop="1">
      <c r="A15" s="96" t="s">
        <v>76</v>
      </c>
      <c r="B15" s="106">
        <v>1</v>
      </c>
      <c r="C15" s="106">
        <v>0</v>
      </c>
      <c r="D15" s="107">
        <v>0</v>
      </c>
      <c r="E15" s="108">
        <v>0</v>
      </c>
      <c r="F15" s="106">
        <v>0</v>
      </c>
      <c r="G15" s="109">
        <v>0</v>
      </c>
      <c r="H15" s="110">
        <v>0</v>
      </c>
      <c r="I15" s="106">
        <v>0</v>
      </c>
      <c r="J15" s="106">
        <v>0</v>
      </c>
      <c r="K15" s="106">
        <v>0</v>
      </c>
      <c r="L15" s="107">
        <v>0</v>
      </c>
      <c r="M15" s="108">
        <v>40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9">
        <v>0</v>
      </c>
      <c r="U15" s="110">
        <v>0</v>
      </c>
      <c r="V15" s="106">
        <v>0</v>
      </c>
      <c r="W15" s="107">
        <v>0</v>
      </c>
      <c r="X15" s="108">
        <v>0</v>
      </c>
      <c r="Y15" s="106">
        <v>0</v>
      </c>
      <c r="Z15" s="106">
        <v>0</v>
      </c>
      <c r="AA15" s="106">
        <v>0</v>
      </c>
      <c r="AB15" s="109">
        <v>0</v>
      </c>
      <c r="AC15" s="110">
        <v>0</v>
      </c>
      <c r="AD15" s="106">
        <v>0</v>
      </c>
      <c r="AE15" s="106">
        <v>0</v>
      </c>
      <c r="AF15" s="107">
        <v>0</v>
      </c>
      <c r="AG15" s="108">
        <v>0</v>
      </c>
      <c r="AH15" s="106">
        <v>0</v>
      </c>
      <c r="AI15" s="106">
        <v>0</v>
      </c>
      <c r="AJ15" s="106">
        <v>0</v>
      </c>
      <c r="AK15" s="106">
        <v>0</v>
      </c>
      <c r="AL15" s="106">
        <v>0</v>
      </c>
      <c r="AM15" s="106">
        <v>0</v>
      </c>
      <c r="AN15" s="107">
        <v>0</v>
      </c>
      <c r="AO15" s="112">
        <v>0</v>
      </c>
      <c r="AP15" s="106">
        <v>0</v>
      </c>
      <c r="AQ15" s="109">
        <v>0</v>
      </c>
    </row>
    <row r="16" spans="1:44" ht="39.75" customHeight="1" thickBot="1" thickTop="1">
      <c r="A16" s="96" t="s">
        <v>77</v>
      </c>
      <c r="B16" s="106">
        <v>0</v>
      </c>
      <c r="C16" s="106">
        <v>0</v>
      </c>
      <c r="D16" s="107">
        <v>0</v>
      </c>
      <c r="E16" s="108">
        <v>0</v>
      </c>
      <c r="F16" s="106">
        <v>0</v>
      </c>
      <c r="G16" s="109">
        <v>0</v>
      </c>
      <c r="H16" s="110">
        <v>0</v>
      </c>
      <c r="I16" s="106">
        <v>0</v>
      </c>
      <c r="J16" s="106">
        <v>0</v>
      </c>
      <c r="K16" s="106">
        <v>0</v>
      </c>
      <c r="L16" s="107">
        <v>0</v>
      </c>
      <c r="M16" s="108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9">
        <v>0</v>
      </c>
      <c r="U16" s="110">
        <v>0</v>
      </c>
      <c r="V16" s="106">
        <v>0</v>
      </c>
      <c r="W16" s="107">
        <v>0</v>
      </c>
      <c r="X16" s="108">
        <v>0</v>
      </c>
      <c r="Y16" s="106">
        <v>0</v>
      </c>
      <c r="Z16" s="106">
        <v>0</v>
      </c>
      <c r="AA16" s="106">
        <v>0</v>
      </c>
      <c r="AB16" s="109">
        <v>0</v>
      </c>
      <c r="AC16" s="110">
        <v>0</v>
      </c>
      <c r="AD16" s="106">
        <v>0</v>
      </c>
      <c r="AE16" s="106">
        <v>0</v>
      </c>
      <c r="AF16" s="107">
        <v>0</v>
      </c>
      <c r="AG16" s="108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7">
        <v>0</v>
      </c>
      <c r="AO16" s="112">
        <v>0</v>
      </c>
      <c r="AP16" s="106">
        <v>0</v>
      </c>
      <c r="AQ16" s="113">
        <v>0</v>
      </c>
      <c r="AR16" s="114"/>
    </row>
    <row r="17" spans="1:73" ht="39.75" customHeight="1" thickBot="1" thickTop="1">
      <c r="A17" s="115" t="s">
        <v>3</v>
      </c>
      <c r="B17" s="116">
        <f aca="true" t="shared" si="0" ref="B17:AQ17">SUM(B9:B16)</f>
        <v>1592</v>
      </c>
      <c r="C17" s="117">
        <f t="shared" si="0"/>
        <v>189</v>
      </c>
      <c r="D17" s="118">
        <f t="shared" si="0"/>
        <v>23</v>
      </c>
      <c r="E17" s="116">
        <f t="shared" si="0"/>
        <v>4</v>
      </c>
      <c r="F17" s="117">
        <f t="shared" si="0"/>
        <v>0</v>
      </c>
      <c r="G17" s="119">
        <f t="shared" si="0"/>
        <v>1</v>
      </c>
      <c r="H17" s="120">
        <f t="shared" si="0"/>
        <v>43</v>
      </c>
      <c r="I17" s="117">
        <f t="shared" si="0"/>
        <v>2</v>
      </c>
      <c r="J17" s="117">
        <f t="shared" si="0"/>
        <v>2</v>
      </c>
      <c r="K17" s="117">
        <f t="shared" si="0"/>
        <v>4</v>
      </c>
      <c r="L17" s="118">
        <f t="shared" si="0"/>
        <v>1</v>
      </c>
      <c r="M17" s="116">
        <f t="shared" si="0"/>
        <v>60953</v>
      </c>
      <c r="N17" s="117">
        <f t="shared" si="0"/>
        <v>7695</v>
      </c>
      <c r="O17" s="117">
        <f t="shared" si="0"/>
        <v>2116</v>
      </c>
      <c r="P17" s="117">
        <f t="shared" si="0"/>
        <v>735</v>
      </c>
      <c r="Q17" s="117">
        <f t="shared" si="0"/>
        <v>1301</v>
      </c>
      <c r="R17" s="117">
        <f t="shared" si="0"/>
        <v>383</v>
      </c>
      <c r="S17" s="117">
        <f t="shared" si="0"/>
        <v>842</v>
      </c>
      <c r="T17" s="119">
        <f t="shared" si="0"/>
        <v>50</v>
      </c>
      <c r="U17" s="121">
        <f t="shared" si="0"/>
        <v>10775</v>
      </c>
      <c r="V17" s="117">
        <f t="shared" si="0"/>
        <v>392</v>
      </c>
      <c r="W17" s="118">
        <f t="shared" si="0"/>
        <v>64</v>
      </c>
      <c r="X17" s="116">
        <f t="shared" si="0"/>
        <v>0</v>
      </c>
      <c r="Y17" s="117">
        <f t="shared" si="0"/>
        <v>0</v>
      </c>
      <c r="Z17" s="117">
        <f t="shared" si="0"/>
        <v>0</v>
      </c>
      <c r="AA17" s="117">
        <f t="shared" si="0"/>
        <v>0</v>
      </c>
      <c r="AB17" s="119">
        <f t="shared" si="0"/>
        <v>0</v>
      </c>
      <c r="AC17" s="120">
        <f t="shared" si="0"/>
        <v>0</v>
      </c>
      <c r="AD17" s="117">
        <f t="shared" si="0"/>
        <v>0</v>
      </c>
      <c r="AE17" s="117">
        <f t="shared" si="0"/>
        <v>0</v>
      </c>
      <c r="AF17" s="118">
        <f t="shared" si="0"/>
        <v>0</v>
      </c>
      <c r="AG17" s="116">
        <f t="shared" si="0"/>
        <v>42</v>
      </c>
      <c r="AH17" s="117">
        <f t="shared" si="0"/>
        <v>3</v>
      </c>
      <c r="AI17" s="117">
        <f t="shared" si="0"/>
        <v>2025</v>
      </c>
      <c r="AJ17" s="117">
        <f t="shared" si="0"/>
        <v>0</v>
      </c>
      <c r="AK17" s="117">
        <f t="shared" si="0"/>
        <v>32</v>
      </c>
      <c r="AL17" s="117">
        <f t="shared" si="0"/>
        <v>0</v>
      </c>
      <c r="AM17" s="117">
        <f t="shared" si="0"/>
        <v>0</v>
      </c>
      <c r="AN17" s="118">
        <f t="shared" si="0"/>
        <v>0</v>
      </c>
      <c r="AO17" s="122">
        <f t="shared" si="0"/>
        <v>2963</v>
      </c>
      <c r="AP17" s="117">
        <f t="shared" si="0"/>
        <v>225</v>
      </c>
      <c r="AQ17" s="119">
        <f t="shared" si="0"/>
        <v>0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</row>
    <row r="18" spans="1:73" s="126" customFormat="1" ht="13.5" thickTop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124"/>
      <c r="V18" s="124"/>
      <c r="W18" s="114"/>
      <c r="X18" s="123"/>
      <c r="Y18" s="123"/>
      <c r="Z18" s="123"/>
      <c r="AA18" s="123"/>
      <c r="AB18" s="123"/>
      <c r="AC18" s="123"/>
      <c r="AD18" s="123"/>
      <c r="AE18" s="123"/>
      <c r="AF18" s="123"/>
      <c r="AG18" s="124"/>
      <c r="AH18" s="124"/>
      <c r="AI18" s="125"/>
      <c r="AJ18" s="124"/>
      <c r="AK18" s="124"/>
      <c r="AL18" s="125"/>
      <c r="AM18" s="124"/>
      <c r="AN18" s="125"/>
      <c r="AO18" s="124"/>
      <c r="AP18" s="124"/>
      <c r="AQ18" s="124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</row>
    <row r="19" spans="1:20" ht="18">
      <c r="A19" s="127" t="s">
        <v>78</v>
      </c>
      <c r="T19" s="114"/>
    </row>
    <row r="21" ht="15.75">
      <c r="A21" s="128" t="s">
        <v>9</v>
      </c>
    </row>
    <row r="22" spans="1:18" ht="14.25">
      <c r="A22" s="4" t="s">
        <v>11</v>
      </c>
      <c r="B22" s="4"/>
      <c r="C22" s="4"/>
      <c r="D22" s="4"/>
      <c r="E22" s="4"/>
      <c r="F22" s="4"/>
      <c r="G22" s="4"/>
      <c r="H22" s="4"/>
      <c r="I22" s="4"/>
      <c r="J22" s="4"/>
      <c r="K22" s="4" t="s">
        <v>14</v>
      </c>
      <c r="L22" s="4"/>
      <c r="M22" s="4"/>
      <c r="N22" s="4"/>
      <c r="O22" s="4"/>
      <c r="P22" s="4"/>
      <c r="Q22" s="4"/>
      <c r="R22" s="4"/>
    </row>
    <row r="23" spans="1:18" ht="14.25">
      <c r="A23" s="4" t="s">
        <v>10</v>
      </c>
      <c r="B23" s="4"/>
      <c r="C23" s="4"/>
      <c r="D23" s="4"/>
      <c r="E23" s="4"/>
      <c r="F23" s="4"/>
      <c r="G23" s="4"/>
      <c r="H23" s="4"/>
      <c r="I23" s="4"/>
      <c r="J23" s="4"/>
      <c r="K23" s="4" t="s">
        <v>12</v>
      </c>
      <c r="L23" s="4"/>
      <c r="M23" s="4"/>
      <c r="N23" s="4"/>
      <c r="O23" s="4"/>
      <c r="P23" s="4"/>
      <c r="Q23" s="4"/>
      <c r="R23" s="4"/>
    </row>
    <row r="24" spans="1:11" ht="14.25">
      <c r="A24" s="4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 t="s">
        <v>22</v>
      </c>
    </row>
    <row r="25" spans="1:18" ht="14.2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20</v>
      </c>
      <c r="L25" s="4"/>
      <c r="M25" s="4"/>
      <c r="N25" s="4"/>
      <c r="O25" s="4"/>
      <c r="P25" s="4"/>
      <c r="Q25" s="4"/>
      <c r="R25" s="4"/>
    </row>
  </sheetData>
  <mergeCells count="14">
    <mergeCell ref="B7:B8"/>
    <mergeCell ref="C7:C8"/>
    <mergeCell ref="E7:G7"/>
    <mergeCell ref="D7:D8"/>
    <mergeCell ref="A2:AQ2"/>
    <mergeCell ref="AC7:AF7"/>
    <mergeCell ref="AG7:AN7"/>
    <mergeCell ref="AO7:AQ7"/>
    <mergeCell ref="A3:AQ3"/>
    <mergeCell ref="H7:L7"/>
    <mergeCell ref="X7:AB7"/>
    <mergeCell ref="A7:A8"/>
    <mergeCell ref="U7:W7"/>
    <mergeCell ref="M7:T7"/>
  </mergeCells>
  <printOptions horizontalCentered="1" verticalCentered="1"/>
  <pageMargins left="0.15748031496062992" right="0" top="0.5905511811023623" bottom="0.5905511811023623" header="0.5118110236220472" footer="0.5118110236220472"/>
  <pageSetup horizontalDpi="1200" verticalDpi="12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T27"/>
  <sheetViews>
    <sheetView zoomScale="75" zoomScaleNormal="75" workbookViewId="0" topLeftCell="A1">
      <selection activeCell="A7" sqref="A7:IV7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9.25390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7.37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6.375" style="0" customWidth="1"/>
    <col min="43" max="43" width="5.625" style="0" customWidth="1"/>
    <col min="44" max="44" width="5.75390625" style="0" customWidth="1"/>
  </cols>
  <sheetData>
    <row r="3" spans="1:44" ht="20.25">
      <c r="A3" s="163" t="s">
        <v>79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</row>
    <row r="4" spans="1:44" ht="18">
      <c r="A4" s="209" t="s">
        <v>80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</row>
    <row r="5" spans="3:4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9:27" ht="12.75">
      <c r="S6" s="49"/>
      <c r="T6" s="49"/>
      <c r="U6" s="49"/>
      <c r="V6" s="49"/>
      <c r="W6" s="49"/>
      <c r="X6" s="49"/>
      <c r="Y6" s="49"/>
      <c r="Z6" s="49"/>
      <c r="AA6" s="49"/>
    </row>
    <row r="7" spans="6:44" ht="14.25" customHeight="1" thickBot="1"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ht="32.25" customHeight="1" thickBot="1" thickTop="1">
      <c r="A8" s="197"/>
      <c r="B8" s="198"/>
      <c r="C8" s="207" t="s">
        <v>1</v>
      </c>
      <c r="D8" s="210" t="s">
        <v>2</v>
      </c>
      <c r="E8" s="201" t="s">
        <v>35</v>
      </c>
      <c r="F8" s="203" t="s">
        <v>23</v>
      </c>
      <c r="G8" s="204"/>
      <c r="H8" s="204"/>
      <c r="I8" s="205" t="s">
        <v>5</v>
      </c>
      <c r="J8" s="203"/>
      <c r="K8" s="203"/>
      <c r="L8" s="203"/>
      <c r="M8" s="206"/>
      <c r="N8" s="212" t="s">
        <v>37</v>
      </c>
      <c r="O8" s="212"/>
      <c r="P8" s="212"/>
      <c r="Q8" s="212"/>
      <c r="R8" s="212"/>
      <c r="S8" s="212"/>
      <c r="T8" s="212"/>
      <c r="U8" s="213"/>
      <c r="V8" s="186" t="s">
        <v>6</v>
      </c>
      <c r="W8" s="187"/>
      <c r="X8" s="188"/>
      <c r="Y8" s="188" t="s">
        <v>34</v>
      </c>
      <c r="Z8" s="189"/>
      <c r="AA8" s="189"/>
      <c r="AB8" s="189"/>
      <c r="AC8" s="186"/>
      <c r="AD8" s="189" t="s">
        <v>7</v>
      </c>
      <c r="AE8" s="189"/>
      <c r="AF8" s="189"/>
      <c r="AG8" s="189"/>
      <c r="AH8" s="187" t="s">
        <v>36</v>
      </c>
      <c r="AI8" s="187"/>
      <c r="AJ8" s="187"/>
      <c r="AK8" s="187"/>
      <c r="AL8" s="187"/>
      <c r="AM8" s="187"/>
      <c r="AN8" s="187"/>
      <c r="AO8" s="187"/>
      <c r="AP8" s="189" t="s">
        <v>8</v>
      </c>
      <c r="AQ8" s="189"/>
      <c r="AR8" s="189"/>
    </row>
    <row r="9" spans="1:44" ht="129" customHeight="1" thickBot="1" thickTop="1">
      <c r="A9" s="199"/>
      <c r="B9" s="200"/>
      <c r="C9" s="208"/>
      <c r="D9" s="211"/>
      <c r="E9" s="202"/>
      <c r="F9" s="51" t="s">
        <v>81</v>
      </c>
      <c r="G9" s="6" t="s">
        <v>82</v>
      </c>
      <c r="H9" s="6" t="s">
        <v>83</v>
      </c>
      <c r="I9" s="48" t="s">
        <v>84</v>
      </c>
      <c r="J9" s="1" t="s">
        <v>15</v>
      </c>
      <c r="K9" s="1" t="s">
        <v>16</v>
      </c>
      <c r="L9" s="1" t="s">
        <v>4</v>
      </c>
      <c r="M9" s="129" t="s">
        <v>17</v>
      </c>
      <c r="N9" s="130" t="s">
        <v>41</v>
      </c>
      <c r="O9" s="1" t="s">
        <v>42</v>
      </c>
      <c r="P9" s="1" t="s">
        <v>32</v>
      </c>
      <c r="Q9" s="1" t="s">
        <v>42</v>
      </c>
      <c r="R9" s="1" t="s">
        <v>43</v>
      </c>
      <c r="S9" s="1" t="s">
        <v>18</v>
      </c>
      <c r="T9" s="1" t="s">
        <v>44</v>
      </c>
      <c r="U9" s="131" t="s">
        <v>19</v>
      </c>
      <c r="V9" s="2" t="s">
        <v>45</v>
      </c>
      <c r="W9" s="2" t="s">
        <v>46</v>
      </c>
      <c r="X9" s="2" t="s">
        <v>47</v>
      </c>
      <c r="Y9" s="132" t="s">
        <v>48</v>
      </c>
      <c r="Z9" s="2" t="s">
        <v>49</v>
      </c>
      <c r="AA9" s="2" t="s">
        <v>50</v>
      </c>
      <c r="AB9" s="2" t="s">
        <v>51</v>
      </c>
      <c r="AC9" s="50" t="s">
        <v>52</v>
      </c>
      <c r="AD9" s="3" t="s">
        <v>53</v>
      </c>
      <c r="AE9" s="2" t="s">
        <v>54</v>
      </c>
      <c r="AF9" s="2" t="s">
        <v>55</v>
      </c>
      <c r="AG9" s="2" t="s">
        <v>56</v>
      </c>
      <c r="AH9" s="54" t="s">
        <v>57</v>
      </c>
      <c r="AI9" s="2" t="s">
        <v>58</v>
      </c>
      <c r="AJ9" s="2" t="s">
        <v>59</v>
      </c>
      <c r="AK9" s="2" t="s">
        <v>43</v>
      </c>
      <c r="AL9" s="2" t="s">
        <v>60</v>
      </c>
      <c r="AM9" s="2" t="s">
        <v>44</v>
      </c>
      <c r="AN9" s="2" t="s">
        <v>61</v>
      </c>
      <c r="AO9" s="55" t="s">
        <v>62</v>
      </c>
      <c r="AP9" s="57" t="s">
        <v>63</v>
      </c>
      <c r="AQ9" s="57" t="s">
        <v>64</v>
      </c>
      <c r="AR9" s="57" t="s">
        <v>65</v>
      </c>
    </row>
    <row r="10" spans="1:44" ht="41.25" customHeight="1" thickBot="1" thickTop="1">
      <c r="A10" s="192" t="s">
        <v>85</v>
      </c>
      <c r="B10" s="133" t="s">
        <v>86</v>
      </c>
      <c r="C10" s="101">
        <v>91</v>
      </c>
      <c r="D10" s="99">
        <v>9</v>
      </c>
      <c r="E10" s="102">
        <v>0</v>
      </c>
      <c r="F10" s="103">
        <v>0</v>
      </c>
      <c r="G10" s="99">
        <v>0</v>
      </c>
      <c r="H10" s="100">
        <v>0</v>
      </c>
      <c r="I10" s="101">
        <v>0</v>
      </c>
      <c r="J10" s="99">
        <v>0</v>
      </c>
      <c r="K10" s="99">
        <v>1</v>
      </c>
      <c r="L10" s="99">
        <v>1</v>
      </c>
      <c r="M10" s="102">
        <v>1</v>
      </c>
      <c r="N10" s="134">
        <f>3696+3312</f>
        <v>7008</v>
      </c>
      <c r="O10" s="99">
        <v>475</v>
      </c>
      <c r="P10" s="99">
        <v>19</v>
      </c>
      <c r="Q10" s="99">
        <v>0</v>
      </c>
      <c r="R10" s="99">
        <v>19</v>
      </c>
      <c r="S10" s="99">
        <v>0</v>
      </c>
      <c r="T10" s="99">
        <v>0</v>
      </c>
      <c r="U10" s="100">
        <v>10</v>
      </c>
      <c r="V10" s="101">
        <v>0</v>
      </c>
      <c r="W10" s="99">
        <v>0</v>
      </c>
      <c r="X10" s="102">
        <v>0</v>
      </c>
      <c r="Y10" s="103">
        <v>0</v>
      </c>
      <c r="Z10" s="99">
        <v>0</v>
      </c>
      <c r="AA10" s="99">
        <v>0</v>
      </c>
      <c r="AB10" s="99">
        <v>0</v>
      </c>
      <c r="AC10" s="100">
        <v>0</v>
      </c>
      <c r="AD10" s="101">
        <v>0</v>
      </c>
      <c r="AE10" s="99">
        <v>0</v>
      </c>
      <c r="AF10" s="99">
        <v>0</v>
      </c>
      <c r="AG10" s="102">
        <v>0</v>
      </c>
      <c r="AH10" s="103">
        <v>27</v>
      </c>
      <c r="AI10" s="99">
        <v>3</v>
      </c>
      <c r="AJ10" s="99">
        <v>1617</v>
      </c>
      <c r="AK10" s="99">
        <v>0</v>
      </c>
      <c r="AL10" s="99">
        <v>32</v>
      </c>
      <c r="AM10" s="99">
        <v>0</v>
      </c>
      <c r="AN10" s="99">
        <v>0</v>
      </c>
      <c r="AO10" s="100">
        <v>0</v>
      </c>
      <c r="AP10" s="135">
        <v>109</v>
      </c>
      <c r="AQ10" s="99">
        <v>1</v>
      </c>
      <c r="AR10" s="102">
        <v>0</v>
      </c>
    </row>
    <row r="11" spans="1:44" s="30" customFormat="1" ht="41.25" customHeight="1" thickBot="1" thickTop="1">
      <c r="A11" s="193"/>
      <c r="B11" s="133" t="s">
        <v>87</v>
      </c>
      <c r="C11" s="136">
        <f>614+19</f>
        <v>633</v>
      </c>
      <c r="D11" s="137">
        <f>89+4</f>
        <v>93</v>
      </c>
      <c r="E11" s="138">
        <v>13</v>
      </c>
      <c r="F11" s="139">
        <v>2</v>
      </c>
      <c r="G11" s="137">
        <v>0</v>
      </c>
      <c r="H11" s="140">
        <v>0</v>
      </c>
      <c r="I11" s="136">
        <v>18</v>
      </c>
      <c r="J11" s="137">
        <v>0</v>
      </c>
      <c r="K11" s="137">
        <v>0</v>
      </c>
      <c r="L11" s="137">
        <v>0</v>
      </c>
      <c r="M11" s="138">
        <v>0</v>
      </c>
      <c r="N11" s="139">
        <f>18067+10554+465+60</f>
        <v>29146</v>
      </c>
      <c r="O11" s="137">
        <f>601+2926</f>
        <v>3527</v>
      </c>
      <c r="P11" s="137">
        <f>442+731+28+35</f>
        <v>1236</v>
      </c>
      <c r="Q11" s="137">
        <v>381</v>
      </c>
      <c r="R11" s="137">
        <f>175+470+30</f>
        <v>675</v>
      </c>
      <c r="S11" s="137">
        <f>105+163</f>
        <v>268</v>
      </c>
      <c r="T11" s="137">
        <f>305+290+8+25</f>
        <v>628</v>
      </c>
      <c r="U11" s="140">
        <v>10</v>
      </c>
      <c r="V11" s="136">
        <f>256+155</f>
        <v>411</v>
      </c>
      <c r="W11" s="137">
        <v>0</v>
      </c>
      <c r="X11" s="138">
        <v>0</v>
      </c>
      <c r="Y11" s="139">
        <v>0</v>
      </c>
      <c r="Z11" s="137">
        <v>0</v>
      </c>
      <c r="AA11" s="137">
        <v>0</v>
      </c>
      <c r="AB11" s="137">
        <v>0</v>
      </c>
      <c r="AC11" s="140">
        <v>0</v>
      </c>
      <c r="AD11" s="136">
        <v>0</v>
      </c>
      <c r="AE11" s="137">
        <v>0</v>
      </c>
      <c r="AF11" s="137">
        <v>0</v>
      </c>
      <c r="AG11" s="138">
        <v>0</v>
      </c>
      <c r="AH11" s="139">
        <v>2</v>
      </c>
      <c r="AI11" s="137">
        <v>0</v>
      </c>
      <c r="AJ11" s="137">
        <v>74</v>
      </c>
      <c r="AK11" s="137">
        <v>0</v>
      </c>
      <c r="AL11" s="137">
        <v>0</v>
      </c>
      <c r="AM11" s="137">
        <v>0</v>
      </c>
      <c r="AN11" s="137">
        <v>0</v>
      </c>
      <c r="AO11" s="140">
        <v>0</v>
      </c>
      <c r="AP11" s="136">
        <f>235+53</f>
        <v>288</v>
      </c>
      <c r="AQ11" s="137">
        <v>19</v>
      </c>
      <c r="AR11" s="138">
        <v>0</v>
      </c>
    </row>
    <row r="12" spans="1:44" ht="44.25" customHeight="1" thickBot="1" thickTop="1">
      <c r="A12" s="193"/>
      <c r="B12" s="133" t="s">
        <v>88</v>
      </c>
      <c r="C12" s="108">
        <v>480</v>
      </c>
      <c r="D12" s="106">
        <v>47</v>
      </c>
      <c r="E12" s="109">
        <v>5</v>
      </c>
      <c r="F12" s="110">
        <v>1</v>
      </c>
      <c r="G12" s="106">
        <v>0</v>
      </c>
      <c r="H12" s="107">
        <v>1</v>
      </c>
      <c r="I12" s="108">
        <v>11</v>
      </c>
      <c r="J12" s="106">
        <v>1</v>
      </c>
      <c r="K12" s="106">
        <v>1</v>
      </c>
      <c r="L12" s="106">
        <v>2</v>
      </c>
      <c r="M12" s="109">
        <v>0</v>
      </c>
      <c r="N12" s="141">
        <f>12286+8178</f>
        <v>20464</v>
      </c>
      <c r="O12" s="106">
        <f>153+1504</f>
        <v>1657</v>
      </c>
      <c r="P12" s="106">
        <f>357+461</f>
        <v>818</v>
      </c>
      <c r="Q12" s="106">
        <v>333</v>
      </c>
      <c r="R12" s="106">
        <f>247+324</f>
        <v>571</v>
      </c>
      <c r="S12" s="106">
        <f>93+15</f>
        <v>108</v>
      </c>
      <c r="T12" s="106">
        <f>108+96</f>
        <v>204</v>
      </c>
      <c r="U12" s="107">
        <v>30</v>
      </c>
      <c r="V12" s="108">
        <v>819</v>
      </c>
      <c r="W12" s="106">
        <v>120</v>
      </c>
      <c r="X12" s="109">
        <v>0</v>
      </c>
      <c r="Y12" s="110">
        <v>0</v>
      </c>
      <c r="Z12" s="106">
        <v>0</v>
      </c>
      <c r="AA12" s="106">
        <v>0</v>
      </c>
      <c r="AB12" s="106">
        <v>0</v>
      </c>
      <c r="AC12" s="107">
        <v>0</v>
      </c>
      <c r="AD12" s="108">
        <v>0</v>
      </c>
      <c r="AE12" s="106">
        <v>0</v>
      </c>
      <c r="AF12" s="106">
        <v>0</v>
      </c>
      <c r="AG12" s="109">
        <v>0</v>
      </c>
      <c r="AH12" s="110">
        <v>11</v>
      </c>
      <c r="AI12" s="106">
        <v>0</v>
      </c>
      <c r="AJ12" s="106">
        <v>252</v>
      </c>
      <c r="AK12" s="106">
        <v>0</v>
      </c>
      <c r="AL12" s="106">
        <v>0</v>
      </c>
      <c r="AM12" s="106">
        <v>0</v>
      </c>
      <c r="AN12" s="106">
        <v>0</v>
      </c>
      <c r="AO12" s="107">
        <v>0</v>
      </c>
      <c r="AP12" s="108">
        <v>282</v>
      </c>
      <c r="AQ12" s="106">
        <v>6</v>
      </c>
      <c r="AR12" s="109">
        <v>0</v>
      </c>
    </row>
    <row r="13" spans="1:45" ht="36.75" customHeight="1" thickBot="1" thickTop="1">
      <c r="A13" s="193"/>
      <c r="B13" s="133" t="s">
        <v>89</v>
      </c>
      <c r="C13" s="108">
        <v>17</v>
      </c>
      <c r="D13" s="106">
        <v>1</v>
      </c>
      <c r="E13" s="109">
        <v>0</v>
      </c>
      <c r="F13" s="110">
        <v>0</v>
      </c>
      <c r="G13" s="106">
        <v>0</v>
      </c>
      <c r="H13" s="107">
        <v>0</v>
      </c>
      <c r="I13" s="108">
        <v>0</v>
      </c>
      <c r="J13" s="106">
        <v>0</v>
      </c>
      <c r="K13" s="106">
        <v>0</v>
      </c>
      <c r="L13" s="106">
        <v>0</v>
      </c>
      <c r="M13" s="109">
        <v>0</v>
      </c>
      <c r="N13" s="110">
        <f>356+160</f>
        <v>516</v>
      </c>
      <c r="O13" s="106">
        <f>16+78</f>
        <v>94</v>
      </c>
      <c r="P13" s="106">
        <v>7</v>
      </c>
      <c r="Q13" s="106">
        <v>0</v>
      </c>
      <c r="R13" s="106">
        <v>7</v>
      </c>
      <c r="S13" s="106">
        <v>0</v>
      </c>
      <c r="T13" s="106">
        <v>0</v>
      </c>
      <c r="U13" s="107">
        <v>0</v>
      </c>
      <c r="V13" s="108">
        <v>0</v>
      </c>
      <c r="W13" s="106">
        <v>0</v>
      </c>
      <c r="X13" s="109">
        <v>0</v>
      </c>
      <c r="Y13" s="110">
        <v>0</v>
      </c>
      <c r="Z13" s="106">
        <v>0</v>
      </c>
      <c r="AA13" s="106">
        <v>0</v>
      </c>
      <c r="AB13" s="106">
        <v>0</v>
      </c>
      <c r="AC13" s="107">
        <v>0</v>
      </c>
      <c r="AD13" s="108">
        <v>0</v>
      </c>
      <c r="AE13" s="106">
        <v>0</v>
      </c>
      <c r="AF13" s="106">
        <v>0</v>
      </c>
      <c r="AG13" s="109">
        <v>0</v>
      </c>
      <c r="AH13" s="110">
        <v>0</v>
      </c>
      <c r="AI13" s="106">
        <v>0</v>
      </c>
      <c r="AJ13" s="106">
        <v>0</v>
      </c>
      <c r="AK13" s="106">
        <v>0</v>
      </c>
      <c r="AL13" s="106">
        <v>0</v>
      </c>
      <c r="AM13" s="106">
        <v>0</v>
      </c>
      <c r="AN13" s="106">
        <v>0</v>
      </c>
      <c r="AO13" s="107">
        <v>0</v>
      </c>
      <c r="AP13" s="108">
        <v>0</v>
      </c>
      <c r="AQ13" s="106">
        <v>7</v>
      </c>
      <c r="AR13" s="109">
        <v>0</v>
      </c>
      <c r="AS13" s="114"/>
    </row>
    <row r="14" spans="1:46" ht="33.75" customHeight="1" thickBot="1" thickTop="1">
      <c r="A14" s="193"/>
      <c r="B14" s="133" t="s">
        <v>90</v>
      </c>
      <c r="C14" s="108">
        <v>0</v>
      </c>
      <c r="D14" s="106">
        <v>0</v>
      </c>
      <c r="E14" s="109">
        <v>0</v>
      </c>
      <c r="F14" s="110">
        <v>0</v>
      </c>
      <c r="G14" s="106">
        <v>0</v>
      </c>
      <c r="H14" s="107">
        <v>0</v>
      </c>
      <c r="I14" s="108">
        <v>0</v>
      </c>
      <c r="J14" s="106">
        <v>0</v>
      </c>
      <c r="K14" s="106">
        <v>0</v>
      </c>
      <c r="L14" s="106">
        <v>0</v>
      </c>
      <c r="M14" s="109">
        <v>0</v>
      </c>
      <c r="N14" s="110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7">
        <v>0</v>
      </c>
      <c r="V14" s="108">
        <v>0</v>
      </c>
      <c r="W14" s="106">
        <v>0</v>
      </c>
      <c r="X14" s="109">
        <v>0</v>
      </c>
      <c r="Y14" s="110">
        <v>0</v>
      </c>
      <c r="Z14" s="106">
        <v>0</v>
      </c>
      <c r="AA14" s="106">
        <v>0</v>
      </c>
      <c r="AB14" s="106">
        <v>0</v>
      </c>
      <c r="AC14" s="107">
        <v>0</v>
      </c>
      <c r="AD14" s="108">
        <v>0</v>
      </c>
      <c r="AE14" s="106">
        <v>0</v>
      </c>
      <c r="AF14" s="106">
        <v>0</v>
      </c>
      <c r="AG14" s="109">
        <v>0</v>
      </c>
      <c r="AH14" s="110">
        <v>0</v>
      </c>
      <c r="AI14" s="106">
        <v>0</v>
      </c>
      <c r="AJ14" s="106">
        <v>0</v>
      </c>
      <c r="AK14" s="106">
        <v>0</v>
      </c>
      <c r="AL14" s="106">
        <v>0</v>
      </c>
      <c r="AM14" s="106">
        <v>0</v>
      </c>
      <c r="AN14" s="106">
        <v>0</v>
      </c>
      <c r="AO14" s="107">
        <v>0</v>
      </c>
      <c r="AP14" s="108">
        <v>0</v>
      </c>
      <c r="AQ14" s="106">
        <v>0</v>
      </c>
      <c r="AR14" s="109">
        <v>0</v>
      </c>
      <c r="AS14" s="114"/>
      <c r="AT14" s="114"/>
    </row>
    <row r="15" spans="1:44" ht="37.5" customHeight="1" thickBot="1" thickTop="1">
      <c r="A15" s="193"/>
      <c r="B15" s="133" t="s">
        <v>91</v>
      </c>
      <c r="C15" s="108">
        <v>0</v>
      </c>
      <c r="D15" s="106">
        <v>0</v>
      </c>
      <c r="E15" s="107">
        <v>0</v>
      </c>
      <c r="F15" s="108">
        <v>0</v>
      </c>
      <c r="G15" s="106">
        <v>0</v>
      </c>
      <c r="H15" s="109">
        <v>0</v>
      </c>
      <c r="I15" s="110">
        <v>0</v>
      </c>
      <c r="J15" s="106">
        <v>0</v>
      </c>
      <c r="K15" s="106">
        <v>0</v>
      </c>
      <c r="L15" s="106">
        <v>0</v>
      </c>
      <c r="M15" s="107">
        <v>0</v>
      </c>
      <c r="N15" s="108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9">
        <v>0</v>
      </c>
      <c r="V15" s="110">
        <v>0</v>
      </c>
      <c r="W15" s="106">
        <v>0</v>
      </c>
      <c r="X15" s="107">
        <v>0</v>
      </c>
      <c r="Y15" s="108">
        <v>0</v>
      </c>
      <c r="Z15" s="106">
        <v>0</v>
      </c>
      <c r="AA15" s="106">
        <v>0</v>
      </c>
      <c r="AB15" s="106">
        <v>0</v>
      </c>
      <c r="AC15" s="109">
        <v>0</v>
      </c>
      <c r="AD15" s="110">
        <v>0</v>
      </c>
      <c r="AE15" s="106">
        <v>0</v>
      </c>
      <c r="AF15" s="106">
        <v>0</v>
      </c>
      <c r="AG15" s="107">
        <v>0</v>
      </c>
      <c r="AH15" s="108">
        <v>0</v>
      </c>
      <c r="AI15" s="106">
        <v>0</v>
      </c>
      <c r="AJ15" s="106">
        <v>0</v>
      </c>
      <c r="AK15" s="106">
        <v>0</v>
      </c>
      <c r="AL15" s="106">
        <v>0</v>
      </c>
      <c r="AM15" s="106">
        <v>0</v>
      </c>
      <c r="AN15" s="106">
        <v>0</v>
      </c>
      <c r="AO15" s="109">
        <v>0</v>
      </c>
      <c r="AP15" s="108">
        <v>0</v>
      </c>
      <c r="AQ15" s="106">
        <v>0</v>
      </c>
      <c r="AR15" s="109">
        <v>0</v>
      </c>
    </row>
    <row r="16" spans="1:46" ht="35.25" customHeight="1" thickBot="1" thickTop="1">
      <c r="A16" s="194"/>
      <c r="B16" s="133" t="s">
        <v>92</v>
      </c>
      <c r="C16" s="108">
        <v>0</v>
      </c>
      <c r="D16" s="106">
        <v>0</v>
      </c>
      <c r="E16" s="107">
        <v>0</v>
      </c>
      <c r="F16" s="108">
        <v>0</v>
      </c>
      <c r="G16" s="106">
        <v>0</v>
      </c>
      <c r="H16" s="109">
        <v>0</v>
      </c>
      <c r="I16" s="110">
        <v>0</v>
      </c>
      <c r="J16" s="106">
        <v>0</v>
      </c>
      <c r="K16" s="106">
        <v>0</v>
      </c>
      <c r="L16" s="106">
        <v>0</v>
      </c>
      <c r="M16" s="107">
        <v>0</v>
      </c>
      <c r="N16" s="108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9">
        <v>0</v>
      </c>
      <c r="V16" s="110">
        <v>0</v>
      </c>
      <c r="W16" s="106">
        <v>0</v>
      </c>
      <c r="X16" s="107">
        <v>0</v>
      </c>
      <c r="Y16" s="108">
        <v>0</v>
      </c>
      <c r="Z16" s="106">
        <v>0</v>
      </c>
      <c r="AA16" s="106">
        <v>0</v>
      </c>
      <c r="AB16" s="106">
        <v>0</v>
      </c>
      <c r="AC16" s="109">
        <v>0</v>
      </c>
      <c r="AD16" s="110">
        <v>0</v>
      </c>
      <c r="AE16" s="106">
        <v>0</v>
      </c>
      <c r="AF16" s="106">
        <v>0</v>
      </c>
      <c r="AG16" s="107">
        <v>0</v>
      </c>
      <c r="AH16" s="108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9">
        <v>0</v>
      </c>
      <c r="AP16" s="108">
        <v>0</v>
      </c>
      <c r="AQ16" s="106">
        <v>0</v>
      </c>
      <c r="AR16" s="109">
        <v>0</v>
      </c>
      <c r="AS16" s="114"/>
      <c r="AT16" s="114"/>
    </row>
    <row r="17" spans="1:44" ht="37.5" customHeight="1" thickBot="1" thickTop="1">
      <c r="A17" s="195" t="s">
        <v>75</v>
      </c>
      <c r="B17" s="142" t="s">
        <v>87</v>
      </c>
      <c r="C17" s="108">
        <v>268</v>
      </c>
      <c r="D17" s="106">
        <v>27</v>
      </c>
      <c r="E17" s="109">
        <v>4</v>
      </c>
      <c r="F17" s="110">
        <v>0</v>
      </c>
      <c r="G17" s="106">
        <v>0</v>
      </c>
      <c r="H17" s="107">
        <v>0</v>
      </c>
      <c r="I17" s="108">
        <v>11</v>
      </c>
      <c r="J17" s="106">
        <v>1</v>
      </c>
      <c r="K17" s="106">
        <v>0</v>
      </c>
      <c r="L17" s="106">
        <v>1</v>
      </c>
      <c r="M17" s="109">
        <v>0</v>
      </c>
      <c r="N17" s="110">
        <f>752+2170+9</f>
        <v>2931</v>
      </c>
      <c r="O17" s="106">
        <f>189+1166+4</f>
        <v>1359</v>
      </c>
      <c r="P17" s="106">
        <v>32</v>
      </c>
      <c r="Q17" s="106">
        <v>21</v>
      </c>
      <c r="R17" s="106">
        <v>25</v>
      </c>
      <c r="S17" s="106">
        <v>7</v>
      </c>
      <c r="T17" s="106">
        <v>0</v>
      </c>
      <c r="U17" s="107">
        <v>0</v>
      </c>
      <c r="V17" s="108">
        <f>6182+253</f>
        <v>6435</v>
      </c>
      <c r="W17" s="106">
        <v>220</v>
      </c>
      <c r="X17" s="109">
        <v>45</v>
      </c>
      <c r="Y17" s="110">
        <v>0</v>
      </c>
      <c r="Z17" s="106">
        <v>0</v>
      </c>
      <c r="AA17" s="106">
        <v>0</v>
      </c>
      <c r="AB17" s="106">
        <v>0</v>
      </c>
      <c r="AC17" s="107">
        <v>0</v>
      </c>
      <c r="AD17" s="108">
        <v>0</v>
      </c>
      <c r="AE17" s="106">
        <v>0</v>
      </c>
      <c r="AF17" s="106">
        <v>0</v>
      </c>
      <c r="AG17" s="109">
        <v>0</v>
      </c>
      <c r="AH17" s="110">
        <v>1</v>
      </c>
      <c r="AI17" s="106">
        <v>0</v>
      </c>
      <c r="AJ17" s="106">
        <v>20</v>
      </c>
      <c r="AK17" s="106">
        <v>0</v>
      </c>
      <c r="AL17" s="106">
        <v>0</v>
      </c>
      <c r="AM17" s="106">
        <v>0</v>
      </c>
      <c r="AN17" s="106">
        <v>0</v>
      </c>
      <c r="AO17" s="107">
        <v>0</v>
      </c>
      <c r="AP17" s="108">
        <f>1265+47</f>
        <v>1312</v>
      </c>
      <c r="AQ17" s="106">
        <v>144</v>
      </c>
      <c r="AR17" s="109">
        <v>0</v>
      </c>
    </row>
    <row r="18" spans="1:44" ht="44.25" customHeight="1" thickBot="1" thickTop="1">
      <c r="A18" s="196"/>
      <c r="B18" s="142" t="s">
        <v>88</v>
      </c>
      <c r="C18" s="108">
        <v>103</v>
      </c>
      <c r="D18" s="106">
        <v>12</v>
      </c>
      <c r="E18" s="109">
        <v>1</v>
      </c>
      <c r="F18" s="110">
        <v>1</v>
      </c>
      <c r="G18" s="106">
        <v>0</v>
      </c>
      <c r="H18" s="107">
        <v>0</v>
      </c>
      <c r="I18" s="108">
        <v>3</v>
      </c>
      <c r="J18" s="106">
        <v>0</v>
      </c>
      <c r="K18" s="106">
        <v>0</v>
      </c>
      <c r="L18" s="106">
        <v>0</v>
      </c>
      <c r="M18" s="109">
        <v>0</v>
      </c>
      <c r="N18" s="110">
        <f>189+699</f>
        <v>888</v>
      </c>
      <c r="O18" s="106">
        <f>51+532</f>
        <v>583</v>
      </c>
      <c r="P18" s="106">
        <v>4</v>
      </c>
      <c r="Q18" s="106">
        <v>0</v>
      </c>
      <c r="R18" s="106">
        <v>4</v>
      </c>
      <c r="S18" s="106">
        <v>0</v>
      </c>
      <c r="T18" s="106">
        <v>10</v>
      </c>
      <c r="U18" s="107">
        <v>0</v>
      </c>
      <c r="V18" s="108">
        <f>3110</f>
        <v>3110</v>
      </c>
      <c r="W18" s="106">
        <v>52</v>
      </c>
      <c r="X18" s="109">
        <v>19</v>
      </c>
      <c r="Y18" s="110">
        <v>0</v>
      </c>
      <c r="Z18" s="106">
        <v>0</v>
      </c>
      <c r="AA18" s="106">
        <v>0</v>
      </c>
      <c r="AB18" s="106">
        <v>0</v>
      </c>
      <c r="AC18" s="107">
        <v>0</v>
      </c>
      <c r="AD18" s="108">
        <v>0</v>
      </c>
      <c r="AE18" s="106">
        <v>0</v>
      </c>
      <c r="AF18" s="106">
        <v>0</v>
      </c>
      <c r="AG18" s="109">
        <v>0</v>
      </c>
      <c r="AH18" s="110">
        <v>1</v>
      </c>
      <c r="AI18" s="106">
        <v>0</v>
      </c>
      <c r="AJ18" s="106">
        <v>62</v>
      </c>
      <c r="AK18" s="106">
        <v>0</v>
      </c>
      <c r="AL18" s="106">
        <v>0</v>
      </c>
      <c r="AM18" s="106">
        <v>0</v>
      </c>
      <c r="AN18" s="106">
        <v>0</v>
      </c>
      <c r="AO18" s="107">
        <v>0</v>
      </c>
      <c r="AP18" s="108">
        <v>972</v>
      </c>
      <c r="AQ18" s="106">
        <v>48</v>
      </c>
      <c r="AR18" s="109">
        <v>0</v>
      </c>
    </row>
    <row r="19" spans="1:44" ht="53.25" customHeight="1" thickBot="1" thickTop="1">
      <c r="A19" s="190" t="s">
        <v>93</v>
      </c>
      <c r="B19" s="143" t="s">
        <v>94</v>
      </c>
      <c r="C19" s="108">
        <v>0</v>
      </c>
      <c r="D19" s="106">
        <v>0</v>
      </c>
      <c r="E19" s="109">
        <v>0</v>
      </c>
      <c r="F19" s="110">
        <v>0</v>
      </c>
      <c r="G19" s="106">
        <v>0</v>
      </c>
      <c r="H19" s="107">
        <v>0</v>
      </c>
      <c r="I19" s="108">
        <v>0</v>
      </c>
      <c r="J19" s="106">
        <v>0</v>
      </c>
      <c r="K19" s="106">
        <v>0</v>
      </c>
      <c r="L19" s="106">
        <v>0</v>
      </c>
      <c r="M19" s="109">
        <v>0</v>
      </c>
      <c r="N19" s="110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7">
        <v>0</v>
      </c>
      <c r="V19" s="108">
        <v>0</v>
      </c>
      <c r="W19" s="106">
        <v>0</v>
      </c>
      <c r="X19" s="109">
        <v>0</v>
      </c>
      <c r="Y19" s="110">
        <v>0</v>
      </c>
      <c r="Z19" s="106">
        <v>0</v>
      </c>
      <c r="AA19" s="106">
        <v>0</v>
      </c>
      <c r="AB19" s="106">
        <v>0</v>
      </c>
      <c r="AC19" s="107">
        <v>0</v>
      </c>
      <c r="AD19" s="108">
        <v>0</v>
      </c>
      <c r="AE19" s="106">
        <v>0</v>
      </c>
      <c r="AF19" s="106">
        <v>0</v>
      </c>
      <c r="AG19" s="109">
        <v>0</v>
      </c>
      <c r="AH19" s="110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7">
        <v>0</v>
      </c>
      <c r="AP19" s="108">
        <v>0</v>
      </c>
      <c r="AQ19" s="106">
        <v>0</v>
      </c>
      <c r="AR19" s="109">
        <v>0</v>
      </c>
    </row>
    <row r="20" spans="1:44" ht="70.5" customHeight="1" thickBot="1" thickTop="1">
      <c r="A20" s="191"/>
      <c r="B20" s="144" t="s">
        <v>95</v>
      </c>
      <c r="C20" s="145">
        <v>0</v>
      </c>
      <c r="D20" s="106">
        <v>0</v>
      </c>
      <c r="E20" s="109">
        <v>0</v>
      </c>
      <c r="F20" s="146">
        <v>0</v>
      </c>
      <c r="G20" s="147">
        <v>0</v>
      </c>
      <c r="H20" s="148">
        <v>0</v>
      </c>
      <c r="I20" s="145">
        <v>0</v>
      </c>
      <c r="J20" s="147">
        <v>0</v>
      </c>
      <c r="K20" s="147">
        <v>0</v>
      </c>
      <c r="L20" s="106">
        <v>0</v>
      </c>
      <c r="M20" s="109">
        <v>0</v>
      </c>
      <c r="N20" s="110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7">
        <v>0</v>
      </c>
      <c r="V20" s="108">
        <v>0</v>
      </c>
      <c r="W20" s="106">
        <v>0</v>
      </c>
      <c r="X20" s="109">
        <v>0</v>
      </c>
      <c r="Y20" s="110">
        <v>0</v>
      </c>
      <c r="Z20" s="106">
        <v>0</v>
      </c>
      <c r="AA20" s="106">
        <v>0</v>
      </c>
      <c r="AB20" s="106">
        <v>0</v>
      </c>
      <c r="AC20" s="107">
        <v>0</v>
      </c>
      <c r="AD20" s="108">
        <v>0</v>
      </c>
      <c r="AE20" s="106">
        <v>0</v>
      </c>
      <c r="AF20" s="106">
        <v>0</v>
      </c>
      <c r="AG20" s="109">
        <v>0</v>
      </c>
      <c r="AH20" s="110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7">
        <v>0</v>
      </c>
      <c r="AP20" s="108">
        <v>0</v>
      </c>
      <c r="AQ20" s="106">
        <v>0</v>
      </c>
      <c r="AR20" s="149">
        <v>0</v>
      </c>
    </row>
    <row r="21" spans="2:44" ht="49.5" customHeight="1" thickBot="1" thickTop="1">
      <c r="B21" s="150" t="s">
        <v>96</v>
      </c>
      <c r="C21" s="151">
        <f aca="true" t="shared" si="0" ref="C21:AR21">SUM(C10:C20)</f>
        <v>1592</v>
      </c>
      <c r="D21" s="152">
        <f t="shared" si="0"/>
        <v>189</v>
      </c>
      <c r="E21" s="153">
        <f t="shared" si="0"/>
        <v>23</v>
      </c>
      <c r="F21" s="154">
        <f t="shared" si="0"/>
        <v>4</v>
      </c>
      <c r="G21" s="152">
        <f t="shared" si="0"/>
        <v>0</v>
      </c>
      <c r="H21" s="155">
        <f t="shared" si="0"/>
        <v>1</v>
      </c>
      <c r="I21" s="151">
        <f t="shared" si="0"/>
        <v>43</v>
      </c>
      <c r="J21" s="152">
        <f t="shared" si="0"/>
        <v>2</v>
      </c>
      <c r="K21" s="152">
        <f t="shared" si="0"/>
        <v>2</v>
      </c>
      <c r="L21" s="152">
        <f t="shared" si="0"/>
        <v>4</v>
      </c>
      <c r="M21" s="153">
        <f t="shared" si="0"/>
        <v>1</v>
      </c>
      <c r="N21" s="154">
        <f t="shared" si="0"/>
        <v>60953</v>
      </c>
      <c r="O21" s="152">
        <f t="shared" si="0"/>
        <v>7695</v>
      </c>
      <c r="P21" s="152">
        <f t="shared" si="0"/>
        <v>2116</v>
      </c>
      <c r="Q21" s="152">
        <f t="shared" si="0"/>
        <v>735</v>
      </c>
      <c r="R21" s="152">
        <f t="shared" si="0"/>
        <v>1301</v>
      </c>
      <c r="S21" s="152">
        <f t="shared" si="0"/>
        <v>383</v>
      </c>
      <c r="T21" s="152">
        <f t="shared" si="0"/>
        <v>842</v>
      </c>
      <c r="U21" s="155">
        <f t="shared" si="0"/>
        <v>50</v>
      </c>
      <c r="V21" s="151">
        <f t="shared" si="0"/>
        <v>10775</v>
      </c>
      <c r="W21" s="152">
        <f t="shared" si="0"/>
        <v>392</v>
      </c>
      <c r="X21" s="153">
        <f t="shared" si="0"/>
        <v>64</v>
      </c>
      <c r="Y21" s="154">
        <f t="shared" si="0"/>
        <v>0</v>
      </c>
      <c r="Z21" s="152">
        <f t="shared" si="0"/>
        <v>0</v>
      </c>
      <c r="AA21" s="152">
        <f t="shared" si="0"/>
        <v>0</v>
      </c>
      <c r="AB21" s="152">
        <f t="shared" si="0"/>
        <v>0</v>
      </c>
      <c r="AC21" s="155">
        <f t="shared" si="0"/>
        <v>0</v>
      </c>
      <c r="AD21" s="151">
        <f t="shared" si="0"/>
        <v>0</v>
      </c>
      <c r="AE21" s="152">
        <f t="shared" si="0"/>
        <v>0</v>
      </c>
      <c r="AF21" s="152">
        <f t="shared" si="0"/>
        <v>0</v>
      </c>
      <c r="AG21" s="153">
        <f t="shared" si="0"/>
        <v>0</v>
      </c>
      <c r="AH21" s="154">
        <f t="shared" si="0"/>
        <v>42</v>
      </c>
      <c r="AI21" s="152">
        <f t="shared" si="0"/>
        <v>3</v>
      </c>
      <c r="AJ21" s="152">
        <f t="shared" si="0"/>
        <v>2025</v>
      </c>
      <c r="AK21" s="152">
        <f t="shared" si="0"/>
        <v>0</v>
      </c>
      <c r="AL21" s="152">
        <f t="shared" si="0"/>
        <v>32</v>
      </c>
      <c r="AM21" s="152">
        <f t="shared" si="0"/>
        <v>0</v>
      </c>
      <c r="AN21" s="152">
        <f t="shared" si="0"/>
        <v>0</v>
      </c>
      <c r="AO21" s="155">
        <f t="shared" si="0"/>
        <v>0</v>
      </c>
      <c r="AP21" s="151">
        <f t="shared" si="0"/>
        <v>2963</v>
      </c>
      <c r="AQ21" s="152">
        <f t="shared" si="0"/>
        <v>225</v>
      </c>
      <c r="AR21" s="153">
        <f t="shared" si="0"/>
        <v>0</v>
      </c>
    </row>
    <row r="22" spans="5:43" ht="13.5" thickTop="1">
      <c r="E22" s="124"/>
      <c r="Q22" t="s">
        <v>97</v>
      </c>
      <c r="T22" s="124"/>
      <c r="V22" s="124"/>
      <c r="AH22" s="124"/>
      <c r="AI22" s="124"/>
      <c r="AJ22" s="124"/>
      <c r="AK22" s="124"/>
      <c r="AP22" s="124"/>
      <c r="AQ22" s="124"/>
    </row>
    <row r="23" spans="3:8" ht="15.75">
      <c r="C23" s="128" t="s">
        <v>9</v>
      </c>
      <c r="E23" t="s">
        <v>97</v>
      </c>
      <c r="F23" t="s">
        <v>97</v>
      </c>
      <c r="G23" t="s">
        <v>97</v>
      </c>
      <c r="H23" t="s">
        <v>97</v>
      </c>
    </row>
    <row r="24" spans="3:44" ht="14.25">
      <c r="C24" s="4" t="s">
        <v>11</v>
      </c>
      <c r="D24" s="4"/>
      <c r="E24" s="4"/>
      <c r="F24" s="4"/>
      <c r="G24" s="4"/>
      <c r="H24" s="4"/>
      <c r="I24" s="4"/>
      <c r="J24" s="4"/>
      <c r="K24" s="4"/>
      <c r="L24" s="4"/>
      <c r="M24" s="4" t="s">
        <v>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ht="14.25">
      <c r="C25" s="4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 t="s">
        <v>12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ht="14.25"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4" t="s">
        <v>22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ht="14.25">
      <c r="C27" s="4" t="s">
        <v>21</v>
      </c>
      <c r="D27" s="4"/>
      <c r="E27" s="4"/>
      <c r="F27" s="4"/>
      <c r="G27" s="4"/>
      <c r="H27" s="4"/>
      <c r="I27" s="4"/>
      <c r="J27" s="4"/>
      <c r="K27" s="4"/>
      <c r="L27" s="4"/>
      <c r="M27" s="4" t="s">
        <v>20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</sheetData>
  <mergeCells count="17"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N8:U8"/>
    <mergeCell ref="V8:X8"/>
    <mergeCell ref="Y8:AC8"/>
    <mergeCell ref="A19:A20"/>
    <mergeCell ref="A10:A16"/>
    <mergeCell ref="A17:A18"/>
    <mergeCell ref="A8:B9"/>
    <mergeCell ref="E8:E9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2009-09-07T09:41:05Z</cp:lastPrinted>
  <dcterms:created xsi:type="dcterms:W3CDTF">1997-01-24T11:07:25Z</dcterms:created>
  <dcterms:modified xsi:type="dcterms:W3CDTF">2009-09-08T07:49:06Z</dcterms:modified>
  <cp:category/>
  <cp:version/>
  <cp:contentType/>
  <cp:contentStatus/>
</cp:coreProperties>
</file>